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356" windowWidth="8460" windowHeight="8850" activeTab="0"/>
  </bookViews>
  <sheets>
    <sheet name="Economica" sheetId="1" r:id="rId1"/>
  </sheets>
  <definedNames>
    <definedName name="_xlnm.Print_Area" localSheetId="0">'Economica'!$A$1:$M$66</definedName>
  </definedNames>
  <calcPr fullCalcOnLoad="1"/>
</workbook>
</file>

<file path=xl/comments1.xml><?xml version="1.0" encoding="utf-8"?>
<comments xmlns="http://schemas.openxmlformats.org/spreadsheetml/2006/main">
  <authors>
    <author>Renzo Flamini</author>
    <author>Antonella Rampini</author>
  </authors>
  <commentList>
    <comment ref="C4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5" authorId="0">
      <text>
        <r>
          <rPr>
            <b/>
            <sz val="10"/>
            <rFont val="Tahoma"/>
            <family val="2"/>
          </rPr>
          <t xml:space="preserve">Immettere qui il prezzo unitario in euro, max due decimali, offerto per l'elemento di fornitura Analista Funzionale </t>
        </r>
      </text>
    </comment>
    <comment ref="C6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Programmatore</t>
        </r>
      </text>
    </comment>
    <comment ref="C7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Tecnologia/prodotto</t>
        </r>
      </text>
    </comment>
    <comment ref="C8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Programmatore</t>
        </r>
      </text>
    </comment>
    <comment ref="C13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Canone mensile per singolo PF affidato al servizio</t>
        </r>
      </text>
    </comment>
    <comment ref="C9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Tematica</t>
        </r>
      </text>
    </comment>
    <comment ref="C11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Consulente di pacchetto</t>
        </r>
      </text>
    </comment>
    <comment ref="C10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Tematica Senior</t>
        </r>
      </text>
    </comment>
  </commentList>
</comments>
</file>

<file path=xl/sharedStrings.xml><?xml version="1.0" encoding="utf-8"?>
<sst xmlns="http://schemas.openxmlformats.org/spreadsheetml/2006/main" count="75" uniqueCount="40">
  <si>
    <t>Note</t>
  </si>
  <si>
    <t>Capo Progetto</t>
  </si>
  <si>
    <t>Analista Funzionale</t>
  </si>
  <si>
    <t>Unità di misura</t>
  </si>
  <si>
    <t>Giorno Persona</t>
  </si>
  <si>
    <t>Analista Programmatore</t>
  </si>
  <si>
    <t>Firma:</t>
  </si>
  <si>
    <t xml:space="preserve">Base d'asta:  </t>
  </si>
  <si>
    <t>Figura professionale</t>
  </si>
  <si>
    <t>Prezzi Complessivi</t>
  </si>
  <si>
    <t xml:space="preserve">Prezzo globale offerto:  </t>
  </si>
  <si>
    <t>Quantità in giorni persona</t>
  </si>
  <si>
    <t xml:space="preserve">SEZIONE 2: Prezzi complessivi delle attività oggetto di fornitura e prezzo globale offerto </t>
  </si>
  <si>
    <t>Prezzo Complessivo</t>
  </si>
  <si>
    <t>Percentuale di utilizzo (mix) indicata nel Capitolato tecnico</t>
  </si>
  <si>
    <t>SEZIONE 1: Tariffe unitarie</t>
  </si>
  <si>
    <t>Servizio:</t>
  </si>
  <si>
    <t>Specialista di Tematica</t>
  </si>
  <si>
    <t>Programmatore</t>
  </si>
  <si>
    <t>Specialista di Tecnologia/Prodotto</t>
  </si>
  <si>
    <t xml:space="preserve">Quantità </t>
  </si>
  <si>
    <t>Massimale per Servizio</t>
  </si>
  <si>
    <r>
      <t>Punto Funzione</t>
    </r>
    <r>
      <rPr>
        <sz val="11"/>
        <color indexed="18"/>
        <rFont val="Arial"/>
        <family val="2"/>
      </rPr>
      <t xml:space="preserve">  per Sviluppo e Manutenzione evolutiva sw di tipo ADD/CHG</t>
    </r>
  </si>
  <si>
    <t>Punti Funzione di tipo ADD o CHG</t>
  </si>
  <si>
    <t>Punti Funzione di tipo DEL</t>
  </si>
  <si>
    <t>Specialista di Tematica Senior</t>
  </si>
  <si>
    <t>Consulente di pacchetto</t>
  </si>
  <si>
    <t>Specialista di tecnologia/prodotto</t>
  </si>
  <si>
    <t>Specialista di tematica</t>
  </si>
  <si>
    <t>A) Sviluppo e manutenzione evolutiva di software ad hoc</t>
  </si>
  <si>
    <t>B) Gestione applicativa</t>
  </si>
  <si>
    <t>C) Manutenzione Adeguativa</t>
  </si>
  <si>
    <t>D) Manutenzione correttiva</t>
  </si>
  <si>
    <t>E) Supporto Specialistico</t>
  </si>
  <si>
    <t xml:space="preserve">F) Sviluppo e Mev su soluzioni commerciali </t>
  </si>
  <si>
    <t xml:space="preserve">Somma dei Massimali annui  di punti funzione affidabili al servizio  </t>
  </si>
  <si>
    <t>Canone Mensile di Manutenzione Correttiva per singolo Punto Funzione affidato</t>
  </si>
  <si>
    <t>Tariffa unitaria in Euro</t>
  </si>
  <si>
    <t>calcolato sulla base del mix e produttività pari a 1,71 PF/GP</t>
  </si>
  <si>
    <r>
      <t xml:space="preserve">Offerta economica relativa all’affidamento dei servizi per la manutenzione e l’evoluzione dei sistemi informativi di Finanza Pubblica della Ragioneria Generale dello Stato ID 1251 - Lotto 1
</t>
    </r>
    <r>
      <rPr>
        <i/>
        <sz val="10"/>
        <color indexed="18"/>
        <rFont val="Arial"/>
        <family val="2"/>
      </rPr>
      <t>Classificazione Documento: Consip Public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</si>
</sst>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&quot;€&quot;\ #,##0.000;\-&quot;€&quot;\ #,##0.000"/>
    <numFmt numFmtId="167" formatCode="#,##0.00_ ;\-#,##0.0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vertAlign val="superscript"/>
      <sz val="11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/>
    </border>
    <border>
      <left style="thin"/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/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/>
      <top style="thin">
        <color indexed="1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1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1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7" fontId="6" fillId="33" borderId="0" xfId="0" applyNumberFormat="1" applyFont="1" applyFill="1" applyAlignment="1" applyProtection="1">
      <alignment vertical="center"/>
      <protection hidden="1"/>
    </xf>
    <xf numFmtId="7" fontId="7" fillId="34" borderId="10" xfId="0" applyNumberFormat="1" applyFont="1" applyFill="1" applyBorder="1" applyAlignment="1" applyProtection="1">
      <alignment vertical="center"/>
      <protection hidden="1"/>
    </xf>
    <xf numFmtId="7" fontId="7" fillId="34" borderId="11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64" fontId="7" fillId="33" borderId="12" xfId="44" applyNumberFormat="1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164" fontId="7" fillId="33" borderId="0" xfId="44" applyNumberFormat="1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10" fontId="6" fillId="33" borderId="0" xfId="44" applyNumberFormat="1" applyFont="1" applyFill="1" applyBorder="1" applyAlignment="1" applyProtection="1">
      <alignment vertical="center"/>
      <protection hidden="1"/>
    </xf>
    <xf numFmtId="164" fontId="6" fillId="33" borderId="0" xfId="0" applyNumberFormat="1" applyFont="1" applyFill="1" applyAlignment="1" applyProtection="1">
      <alignment vertical="center"/>
      <protection hidden="1"/>
    </xf>
    <xf numFmtId="164" fontId="7" fillId="33" borderId="13" xfId="44" applyNumberFormat="1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 wrapText="1"/>
      <protection hidden="1"/>
    </xf>
    <xf numFmtId="0" fontId="7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10" fontId="6" fillId="33" borderId="10" xfId="44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7" fontId="8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7" fontId="9" fillId="33" borderId="17" xfId="0" applyNumberFormat="1" applyFont="1" applyFill="1" applyBorder="1" applyAlignment="1" applyProtection="1">
      <alignment vertical="center"/>
      <protection hidden="1"/>
    </xf>
    <xf numFmtId="43" fontId="6" fillId="33" borderId="0" xfId="0" applyNumberFormat="1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7" fontId="7" fillId="33" borderId="11" xfId="0" applyNumberFormat="1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vertical="center" wrapText="1"/>
      <protection hidden="1"/>
    </xf>
    <xf numFmtId="7" fontId="7" fillId="35" borderId="20" xfId="0" applyNumberFormat="1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165" fontId="9" fillId="34" borderId="10" xfId="0" applyNumberFormat="1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2" fontId="9" fillId="33" borderId="0" xfId="0" applyNumberFormat="1" applyFont="1" applyFill="1" applyAlignment="1" applyProtection="1">
      <alignment horizontal="center" vertical="top"/>
      <protection hidden="1"/>
    </xf>
    <xf numFmtId="7" fontId="9" fillId="33" borderId="0" xfId="0" applyNumberFormat="1" applyFont="1" applyFill="1" applyBorder="1" applyAlignment="1" applyProtection="1">
      <alignment vertical="center"/>
      <protection hidden="1"/>
    </xf>
    <xf numFmtId="7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41" fontId="7" fillId="33" borderId="14" xfId="44" applyNumberFormat="1" applyFont="1" applyFill="1" applyBorder="1" applyAlignment="1" applyProtection="1">
      <alignment vertical="center"/>
      <protection hidden="1"/>
    </xf>
    <xf numFmtId="0" fontId="6" fillId="33" borderId="23" xfId="0" applyFont="1" applyFill="1" applyBorder="1" applyAlignment="1" applyProtection="1">
      <alignment vertical="center"/>
      <protection hidden="1"/>
    </xf>
    <xf numFmtId="0" fontId="48" fillId="33" borderId="0" xfId="0" applyFont="1" applyFill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vertical="center" wrapText="1"/>
      <protection hidden="1"/>
    </xf>
    <xf numFmtId="164" fontId="7" fillId="33" borderId="25" xfId="44" applyNumberFormat="1" applyFont="1" applyFill="1" applyBorder="1" applyAlignment="1" applyProtection="1">
      <alignment vertical="center"/>
      <protection hidden="1"/>
    </xf>
    <xf numFmtId="7" fontId="7" fillId="35" borderId="26" xfId="0" applyNumberFormat="1" applyFont="1" applyFill="1" applyBorder="1" applyAlignment="1" applyProtection="1">
      <alignment vertical="center"/>
      <protection hidden="1"/>
    </xf>
    <xf numFmtId="0" fontId="6" fillId="33" borderId="25" xfId="0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166" fontId="6" fillId="33" borderId="0" xfId="0" applyNumberFormat="1" applyFont="1" applyFill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vertical="center" wrapText="1"/>
      <protection hidden="1"/>
    </xf>
    <xf numFmtId="0" fontId="6" fillId="33" borderId="21" xfId="0" applyFont="1" applyFill="1" applyBorder="1" applyAlignment="1" applyProtection="1">
      <alignment vertical="center" wrapText="1"/>
      <protection hidden="1"/>
    </xf>
    <xf numFmtId="167" fontId="7" fillId="0" borderId="10" xfId="44" applyNumberFormat="1" applyFont="1" applyFill="1" applyBorder="1" applyAlignment="1" applyProtection="1">
      <alignment vertical="center"/>
      <protection locked="0"/>
    </xf>
    <xf numFmtId="167" fontId="7" fillId="0" borderId="14" xfId="44" applyNumberFormat="1" applyFont="1" applyFill="1" applyBorder="1" applyAlignment="1" applyProtection="1">
      <alignment vertical="center"/>
      <protection locked="0"/>
    </xf>
    <xf numFmtId="4" fontId="7" fillId="0" borderId="10" xfId="44" applyNumberFormat="1" applyFont="1" applyFill="1" applyBorder="1" applyAlignment="1" applyProtection="1">
      <alignment vertical="center"/>
      <protection locked="0"/>
    </xf>
    <xf numFmtId="7" fontId="7" fillId="36" borderId="20" xfId="0" applyNumberFormat="1" applyFont="1" applyFill="1" applyBorder="1" applyAlignment="1" applyProtection="1">
      <alignment vertical="center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6" fillId="33" borderId="3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0" fillId="33" borderId="0" xfId="0" applyFont="1" applyFill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left" vertical="center" wrapText="1"/>
      <protection hidden="1"/>
    </xf>
    <xf numFmtId="0" fontId="6" fillId="33" borderId="29" xfId="0" applyFont="1" applyFill="1" applyBorder="1" applyAlignment="1" applyProtection="1">
      <alignment horizontal="left" vertical="center" wrapText="1"/>
      <protection hidden="1"/>
    </xf>
    <xf numFmtId="0" fontId="6" fillId="33" borderId="31" xfId="0" applyFont="1" applyFill="1" applyBorder="1" applyAlignment="1" applyProtection="1">
      <alignment horizontal="left" vertical="center"/>
      <protection hidden="1"/>
    </xf>
    <xf numFmtId="0" fontId="6" fillId="33" borderId="32" xfId="0" applyFont="1" applyFill="1" applyBorder="1" applyAlignment="1" applyProtection="1">
      <alignment horizontal="left" vertical="center"/>
      <protection hidden="1"/>
    </xf>
    <xf numFmtId="0" fontId="7" fillId="33" borderId="31" xfId="0" applyFont="1" applyFill="1" applyBorder="1" applyAlignment="1" applyProtection="1">
      <alignment horizontal="left" vertical="center" wrapText="1"/>
      <protection hidden="1"/>
    </xf>
    <xf numFmtId="0" fontId="7" fillId="33" borderId="33" xfId="0" applyFont="1" applyFill="1" applyBorder="1" applyAlignment="1" applyProtection="1">
      <alignment horizontal="left" vertical="center" wrapText="1"/>
      <protection hidden="1"/>
    </xf>
    <xf numFmtId="0" fontId="49" fillId="33" borderId="0" xfId="0" applyFont="1" applyFill="1" applyAlignment="1" applyProtection="1">
      <alignment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61</xdr:row>
      <xdr:rowOff>0</xdr:rowOff>
    </xdr:from>
    <xdr:to>
      <xdr:col>1</xdr:col>
      <xdr:colOff>1057275</xdr:colOff>
      <xdr:row>64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19116675"/>
          <a:ext cx="3495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1009650</xdr:colOff>
      <xdr:row>0</xdr:row>
      <xdr:rowOff>876300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37.00390625" style="1" customWidth="1"/>
    <col min="2" max="2" width="42.421875" style="1" customWidth="1"/>
    <col min="3" max="3" width="35.28125" style="1" customWidth="1"/>
    <col min="4" max="4" width="30.7109375" style="1" customWidth="1"/>
    <col min="5" max="5" width="23.8515625" style="1" customWidth="1"/>
    <col min="6" max="6" width="1.1484375" style="1" hidden="1" customWidth="1"/>
    <col min="7" max="7" width="1.421875" style="1" hidden="1" customWidth="1"/>
    <col min="8" max="8" width="8.140625" style="5" hidden="1" customWidth="1"/>
    <col min="9" max="9" width="9.140625" style="5" hidden="1" customWidth="1"/>
    <col min="10" max="10" width="0.42578125" style="5" hidden="1" customWidth="1"/>
    <col min="11" max="11" width="2.421875" style="5" hidden="1" customWidth="1"/>
    <col min="12" max="12" width="11.57421875" style="5" bestFit="1" customWidth="1"/>
    <col min="13" max="16384" width="9.140625" style="5" customWidth="1"/>
  </cols>
  <sheetData>
    <row r="1" spans="2:7" ht="73.5" customHeight="1">
      <c r="B1" s="71" t="s">
        <v>39</v>
      </c>
      <c r="C1" s="71"/>
      <c r="D1" s="71"/>
      <c r="E1" s="71"/>
      <c r="F1" s="71"/>
      <c r="G1" s="71"/>
    </row>
    <row r="2" spans="1:7" s="8" customFormat="1" ht="24" customHeight="1">
      <c r="A2" s="6" t="s">
        <v>15</v>
      </c>
      <c r="B2" s="7"/>
      <c r="C2" s="7"/>
      <c r="D2" s="7"/>
      <c r="E2" s="7"/>
      <c r="F2" s="7"/>
      <c r="G2" s="7"/>
    </row>
    <row r="3" spans="1:4" ht="23.25" customHeight="1">
      <c r="A3" s="9" t="s">
        <v>3</v>
      </c>
      <c r="B3" s="10" t="s">
        <v>8</v>
      </c>
      <c r="C3" s="11" t="s">
        <v>37</v>
      </c>
      <c r="D3" s="12" t="s">
        <v>0</v>
      </c>
    </row>
    <row r="4" spans="1:4" ht="19.5" customHeight="1">
      <c r="A4" s="68" t="s">
        <v>4</v>
      </c>
      <c r="B4" s="13" t="s">
        <v>1</v>
      </c>
      <c r="C4" s="61"/>
      <c r="D4" s="1" t="str">
        <f>IF(TYPE(C4)=1,IF(OR(ROUNDDOWN(C4,2)&lt;&gt;C4,C4&lt;=0)," Immettere un valore numerico positivo con al massimo due decimali"," "),"Immettere un valore numerico positivo con al massimo due decimali")</f>
        <v> Immettere un valore numerico positivo con al massimo due decimali</v>
      </c>
    </row>
    <row r="5" spans="1:4" ht="19.5" customHeight="1">
      <c r="A5" s="69"/>
      <c r="B5" s="13" t="s">
        <v>2</v>
      </c>
      <c r="C5" s="61"/>
      <c r="D5" s="1" t="str">
        <f>IF(TYPE(C5)=1,IF(OR(ROUNDDOWN(C5,2)&lt;&gt;C5,C5&lt;=0)," Immettere un valore numerico positivo con al massimo due decimali"," "),"Immettere un valore numerico positivo con al massimo due decimali")</f>
        <v> Immettere un valore numerico positivo con al massimo due decimali</v>
      </c>
    </row>
    <row r="6" spans="1:4" ht="24" customHeight="1">
      <c r="A6" s="69"/>
      <c r="B6" s="13" t="s">
        <v>5</v>
      </c>
      <c r="C6" s="61"/>
      <c r="D6" s="1" t="str">
        <f aca="true" t="shared" si="0" ref="D6:D13">IF(TYPE(C6)=1,IF(OR(ROUNDDOWN(C6,2)&lt;&gt;C6,C6&lt;=0)," Immettere un valore numerico positivo con al massimo due decimali"," ")," Immettere un valore numerico positivo con al massimo due decimali")</f>
        <v> Immettere un valore numerico positivo con al massimo due decimali</v>
      </c>
    </row>
    <row r="7" spans="1:4" ht="20.25" customHeight="1">
      <c r="A7" s="69"/>
      <c r="B7" s="13" t="s">
        <v>19</v>
      </c>
      <c r="C7" s="61"/>
      <c r="D7" s="1" t="str">
        <f t="shared" si="0"/>
        <v> Immettere un valore numerico positivo con al massimo due decimali</v>
      </c>
    </row>
    <row r="8" spans="1:4" ht="24" customHeight="1">
      <c r="A8" s="69"/>
      <c r="B8" s="13" t="s">
        <v>18</v>
      </c>
      <c r="C8" s="61"/>
      <c r="D8" s="1" t="str">
        <f t="shared" si="0"/>
        <v> Immettere un valore numerico positivo con al massimo due decimali</v>
      </c>
    </row>
    <row r="9" spans="1:4" ht="20.25" customHeight="1">
      <c r="A9" s="69"/>
      <c r="B9" s="56" t="s">
        <v>17</v>
      </c>
      <c r="C9" s="61"/>
      <c r="D9" s="1" t="str">
        <f t="shared" si="0"/>
        <v> Immettere un valore numerico positivo con al massimo due decimali</v>
      </c>
    </row>
    <row r="10" spans="1:4" ht="23.25" customHeight="1">
      <c r="A10" s="69"/>
      <c r="B10" s="43" t="s">
        <v>25</v>
      </c>
      <c r="C10" s="62"/>
      <c r="D10" s="1" t="str">
        <f t="shared" si="0"/>
        <v> Immettere un valore numerico positivo con al massimo due decimali</v>
      </c>
    </row>
    <row r="11" spans="1:4" ht="21" customHeight="1">
      <c r="A11" s="70"/>
      <c r="B11" s="43" t="s">
        <v>26</v>
      </c>
      <c r="C11" s="61"/>
      <c r="D11" s="1" t="str">
        <f t="shared" si="0"/>
        <v> Immettere un valore numerico positivo con al massimo due decimali</v>
      </c>
    </row>
    <row r="12" spans="1:4" ht="27.75" customHeight="1">
      <c r="A12" s="76" t="s">
        <v>22</v>
      </c>
      <c r="B12" s="77"/>
      <c r="C12" s="42">
        <f>IF(OR(TYPE(C4)&gt;1,C4&lt;0,TYPE(C5)&gt;1,C5&lt;0,TYPE(C6)&gt;1,C6&lt;0,TYPE(C7)&gt;1,C7&lt;0,TYPE(C8)&gt;1,C8&lt;0,TYPE(C9)&gt;1,C9&lt;0)," ",TRUNC(((C4*5%+C5*35%+C6*30%+C7*5%+C8*15%+C9*10%)/1.71),2))</f>
        <v>0</v>
      </c>
      <c r="D12" s="1" t="s">
        <v>38</v>
      </c>
    </row>
    <row r="13" spans="1:5" ht="25.5" customHeight="1">
      <c r="A13" s="74" t="s">
        <v>36</v>
      </c>
      <c r="B13" s="75"/>
      <c r="C13" s="63"/>
      <c r="D13" s="1" t="str">
        <f t="shared" si="0"/>
        <v> Immettere un valore numerico positivo con al massimo due decimali</v>
      </c>
      <c r="E13" s="58"/>
    </row>
    <row r="14" spans="1:3" ht="17.25" customHeight="1">
      <c r="A14" s="14"/>
      <c r="B14" s="14"/>
      <c r="C14" s="14"/>
    </row>
    <row r="15" spans="1:7" s="8" customFormat="1" ht="17.25" customHeight="1">
      <c r="A15" s="6" t="s">
        <v>12</v>
      </c>
      <c r="B15" s="15"/>
      <c r="C15" s="15"/>
      <c r="D15" s="5"/>
      <c r="E15" s="15"/>
      <c r="F15" s="15"/>
      <c r="G15" s="15"/>
    </row>
    <row r="16" spans="1:7" ht="30.75" customHeight="1">
      <c r="A16" s="17" t="s">
        <v>16</v>
      </c>
      <c r="B16" s="18" t="s">
        <v>20</v>
      </c>
      <c r="C16" s="18" t="s">
        <v>9</v>
      </c>
      <c r="D16" s="5"/>
      <c r="E16" s="2"/>
      <c r="F16" s="5"/>
      <c r="G16" s="5"/>
    </row>
    <row r="17" spans="1:7" ht="34.5" customHeight="1">
      <c r="A17" s="59" t="s">
        <v>29</v>
      </c>
      <c r="B17" s="40"/>
      <c r="C17" s="64">
        <f>SUM(C18:C19)</f>
        <v>0</v>
      </c>
      <c r="D17" s="5"/>
      <c r="E17" s="6"/>
      <c r="F17" s="5"/>
      <c r="G17" s="5"/>
    </row>
    <row r="18" spans="1:14" ht="49.5" customHeight="1">
      <c r="A18" s="41" t="s">
        <v>23</v>
      </c>
      <c r="B18" s="19">
        <v>84300</v>
      </c>
      <c r="C18" s="42">
        <f>ROUND((C12*B18),2)</f>
        <v>0</v>
      </c>
      <c r="D18" s="5"/>
      <c r="H18" s="1"/>
      <c r="I18" s="1"/>
      <c r="J18" s="1"/>
      <c r="K18" s="1"/>
      <c r="L18" s="1"/>
      <c r="M18" s="1"/>
      <c r="N18" s="1"/>
    </row>
    <row r="19" spans="1:14" ht="53.25" customHeight="1">
      <c r="A19" s="53" t="s">
        <v>24</v>
      </c>
      <c r="B19" s="54">
        <v>2500</v>
      </c>
      <c r="C19" s="55">
        <f>TRUNC((C12/10),2)*B19</f>
        <v>0</v>
      </c>
      <c r="D19" s="5"/>
      <c r="E19" s="2"/>
      <c r="H19" s="1"/>
      <c r="I19" s="1"/>
      <c r="J19" s="1"/>
      <c r="K19" s="1"/>
      <c r="L19" s="1"/>
      <c r="M19" s="1"/>
      <c r="N19" s="1"/>
    </row>
    <row r="20" spans="1:14" ht="24.75" customHeight="1">
      <c r="A20" s="60"/>
      <c r="B20" s="19"/>
      <c r="C20" s="19"/>
      <c r="D20" s="46"/>
      <c r="E20" s="2"/>
      <c r="H20" s="1"/>
      <c r="I20" s="1"/>
      <c r="J20" s="1"/>
      <c r="K20" s="1"/>
      <c r="L20" s="1"/>
      <c r="M20" s="1"/>
      <c r="N20" s="1"/>
    </row>
    <row r="21" spans="1:7" ht="34.5" customHeight="1">
      <c r="A21" s="17" t="s">
        <v>16</v>
      </c>
      <c r="B21" s="11" t="s">
        <v>11</v>
      </c>
      <c r="C21" s="11" t="s">
        <v>13</v>
      </c>
      <c r="D21" s="38" t="s">
        <v>21</v>
      </c>
      <c r="E21" s="2"/>
      <c r="F21" s="5"/>
      <c r="G21" s="5"/>
    </row>
    <row r="22" spans="1:7" ht="27.75" customHeight="1">
      <c r="A22" s="65" t="s">
        <v>30</v>
      </c>
      <c r="B22" s="50">
        <v>19112</v>
      </c>
      <c r="C22" s="64">
        <f>IF(OR(TYPE(C5)&gt;1,C5&lt;0,TYPE(C6)&gt;1,C6&lt;0)," ",ROUND((C5*C24+C6*C25)*B22,2))</f>
        <v>0</v>
      </c>
      <c r="D22" s="39">
        <v>6670088</v>
      </c>
      <c r="E22" s="78" t="str">
        <f>IF(C22&lt;&gt;" ",IF(C22&gt;D22,"Il valore supera il submassimale"," ")," ")</f>
        <v> </v>
      </c>
      <c r="F22" s="5"/>
      <c r="G22" s="5"/>
    </row>
    <row r="23" spans="1:7" ht="43.5" customHeight="1">
      <c r="A23" s="72"/>
      <c r="B23" s="26" t="s">
        <v>8</v>
      </c>
      <c r="C23" s="11" t="s">
        <v>14</v>
      </c>
      <c r="D23" s="52"/>
      <c r="F23" s="5"/>
      <c r="G23" s="5"/>
    </row>
    <row r="24" spans="1:7" ht="18.75" customHeight="1">
      <c r="A24" s="72"/>
      <c r="B24" s="28" t="s">
        <v>2</v>
      </c>
      <c r="C24" s="29">
        <v>0.6</v>
      </c>
      <c r="F24" s="5"/>
      <c r="G24" s="5"/>
    </row>
    <row r="25" spans="1:7" ht="18.75" customHeight="1">
      <c r="A25" s="73"/>
      <c r="B25" s="28" t="s">
        <v>5</v>
      </c>
      <c r="C25" s="29">
        <v>0.4</v>
      </c>
      <c r="F25" s="5"/>
      <c r="G25" s="5"/>
    </row>
    <row r="26" spans="1:14" ht="21.75" customHeight="1">
      <c r="A26" s="20"/>
      <c r="B26" s="21"/>
      <c r="H26" s="1"/>
      <c r="I26" s="1"/>
      <c r="J26" s="1"/>
      <c r="K26" s="1"/>
      <c r="L26" s="1"/>
      <c r="M26" s="1"/>
      <c r="N26" s="1"/>
    </row>
    <row r="27" spans="1:7" ht="30" customHeight="1">
      <c r="A27" s="17" t="s">
        <v>16</v>
      </c>
      <c r="B27" s="11" t="s">
        <v>11</v>
      </c>
      <c r="C27" s="18" t="s">
        <v>13</v>
      </c>
      <c r="D27" s="5"/>
      <c r="E27" s="2"/>
      <c r="F27" s="5"/>
      <c r="G27" s="5"/>
    </row>
    <row r="28" spans="1:7" ht="21" customHeight="1">
      <c r="A28" s="65" t="s">
        <v>31</v>
      </c>
      <c r="B28" s="54">
        <v>2850</v>
      </c>
      <c r="C28" s="3">
        <f>IF(OR(TYPE(C4)&gt;1,C4&lt;0,TYPE(C5)&gt;1,C5&lt;0,TYPE(C6)&gt;1,C6&lt;0,TYPE(C7)&gt;1,C7&lt;0,TYPE(C8)&gt;1,C8&lt;0)," ",ROUND((C4*C30+C5*C31+C6*C32+C7*C33+C8*C34)*B28,2))</f>
        <v>0</v>
      </c>
      <c r="D28" s="5"/>
      <c r="E28" s="6"/>
      <c r="F28" s="5"/>
      <c r="G28" s="5"/>
    </row>
    <row r="29" spans="1:7" ht="39.75" customHeight="1">
      <c r="A29" s="66"/>
      <c r="B29" s="26" t="s">
        <v>8</v>
      </c>
      <c r="C29" s="27" t="s">
        <v>14</v>
      </c>
      <c r="F29" s="5"/>
      <c r="G29" s="5"/>
    </row>
    <row r="30" spans="1:7" ht="18.75" customHeight="1">
      <c r="A30" s="66"/>
      <c r="B30" s="28" t="s">
        <v>1</v>
      </c>
      <c r="C30" s="29">
        <v>0.02</v>
      </c>
      <c r="F30" s="5"/>
      <c r="G30" s="5"/>
    </row>
    <row r="31" spans="1:7" ht="18" customHeight="1">
      <c r="A31" s="66"/>
      <c r="B31" s="28" t="s">
        <v>2</v>
      </c>
      <c r="C31" s="29">
        <v>0.32</v>
      </c>
      <c r="F31" s="5"/>
      <c r="G31" s="5"/>
    </row>
    <row r="32" spans="1:7" ht="17.25" customHeight="1">
      <c r="A32" s="66"/>
      <c r="B32" s="28" t="s">
        <v>5</v>
      </c>
      <c r="C32" s="29">
        <v>0.47</v>
      </c>
      <c r="F32" s="5"/>
      <c r="G32" s="5"/>
    </row>
    <row r="33" spans="1:7" ht="17.25" customHeight="1">
      <c r="A33" s="66"/>
      <c r="B33" s="28" t="s">
        <v>19</v>
      </c>
      <c r="C33" s="29">
        <v>0.1</v>
      </c>
      <c r="F33" s="5"/>
      <c r="G33" s="5"/>
    </row>
    <row r="34" spans="1:7" ht="17.25" customHeight="1">
      <c r="A34" s="67"/>
      <c r="B34" s="13" t="s">
        <v>18</v>
      </c>
      <c r="C34" s="29">
        <v>0.09</v>
      </c>
      <c r="F34" s="5"/>
      <c r="G34" s="5"/>
    </row>
    <row r="35" s="1" customFormat="1" ht="15" customHeight="1">
      <c r="D35" s="2"/>
    </row>
    <row r="36" spans="1:14" ht="30" customHeight="1">
      <c r="A36" s="16" t="s">
        <v>16</v>
      </c>
      <c r="B36" s="11" t="s">
        <v>35</v>
      </c>
      <c r="C36" s="11" t="s">
        <v>13</v>
      </c>
      <c r="D36" s="38" t="s">
        <v>21</v>
      </c>
      <c r="H36" s="1"/>
      <c r="I36" s="1"/>
      <c r="J36" s="1"/>
      <c r="K36" s="1"/>
      <c r="L36" s="1"/>
      <c r="M36" s="1"/>
      <c r="N36" s="1"/>
    </row>
    <row r="37" spans="1:14" ht="27.75" customHeight="1">
      <c r="A37" s="16" t="s">
        <v>32</v>
      </c>
      <c r="B37" s="54">
        <v>250500</v>
      </c>
      <c r="C37" s="3">
        <f>IF(OR(TYPE(C13)&gt;1,C13&lt;0)," ",ROUND((C13*B37*12),2))</f>
        <v>0</v>
      </c>
      <c r="D37" s="39">
        <v>1142280</v>
      </c>
      <c r="E37" s="78" t="str">
        <f>IF(C37&lt;&gt;" ",IF(C37&gt;D37,"Il valore supera il submassimale"," ")," ")</f>
        <v> </v>
      </c>
      <c r="H37" s="1"/>
      <c r="I37" s="1"/>
      <c r="J37" s="1"/>
      <c r="K37" s="1"/>
      <c r="L37" s="1"/>
      <c r="M37" s="1"/>
      <c r="N37" s="1"/>
    </row>
    <row r="38" spans="1:7" ht="19.5" customHeight="1">
      <c r="A38" s="22"/>
      <c r="B38" s="14"/>
      <c r="C38" s="23"/>
      <c r="E38" s="24"/>
      <c r="F38" s="5"/>
      <c r="G38" s="5"/>
    </row>
    <row r="39" spans="1:7" ht="34.5" customHeight="1">
      <c r="A39" s="17" t="s">
        <v>16</v>
      </c>
      <c r="B39" s="11" t="s">
        <v>11</v>
      </c>
      <c r="C39" s="11" t="s">
        <v>13</v>
      </c>
      <c r="E39" s="2"/>
      <c r="F39" s="5"/>
      <c r="G39" s="5"/>
    </row>
    <row r="40" spans="1:7" ht="27.75" customHeight="1">
      <c r="A40" s="65" t="s">
        <v>33</v>
      </c>
      <c r="B40" s="50">
        <v>3340</v>
      </c>
      <c r="C40" s="64">
        <f>IF(OR(TYPE(C5)&gt;1,C5&lt;0,TYPE(C7)&gt;1,C7&lt;0,TYPE(C9)&gt;1,C9&lt;0,TYPE(C10)&gt;1,C10&lt;0)," ",ROUND((C5*C42+C7*C43+C10*C44+C9*C45)*B40,2))</f>
        <v>0</v>
      </c>
      <c r="E40" s="6"/>
      <c r="F40" s="5"/>
      <c r="G40" s="5"/>
    </row>
    <row r="41" spans="1:7" ht="43.5" customHeight="1">
      <c r="A41" s="66"/>
      <c r="B41" s="26" t="s">
        <v>8</v>
      </c>
      <c r="C41" s="11" t="s">
        <v>14</v>
      </c>
      <c r="F41" s="5"/>
      <c r="G41" s="5"/>
    </row>
    <row r="42" spans="1:7" ht="24.75" customHeight="1">
      <c r="A42" s="66"/>
      <c r="B42" s="28" t="s">
        <v>2</v>
      </c>
      <c r="C42" s="29">
        <v>0.3</v>
      </c>
      <c r="F42" s="5"/>
      <c r="G42" s="5"/>
    </row>
    <row r="43" spans="1:7" ht="20.25" customHeight="1">
      <c r="A43" s="66"/>
      <c r="B43" s="28" t="s">
        <v>19</v>
      </c>
      <c r="C43" s="29">
        <v>0.4</v>
      </c>
      <c r="F43" s="5"/>
      <c r="G43" s="5"/>
    </row>
    <row r="44" spans="1:7" ht="20.25" customHeight="1">
      <c r="A44" s="66"/>
      <c r="B44" s="57" t="s">
        <v>25</v>
      </c>
      <c r="C44" s="29">
        <v>0.05</v>
      </c>
      <c r="F44" s="5"/>
      <c r="G44" s="5"/>
    </row>
    <row r="45" spans="1:7" ht="18.75" customHeight="1">
      <c r="A45" s="67"/>
      <c r="B45" s="51" t="s">
        <v>17</v>
      </c>
      <c r="C45" s="29">
        <v>0.25</v>
      </c>
      <c r="E45" s="5"/>
      <c r="F45" s="5"/>
      <c r="G45" s="5"/>
    </row>
    <row r="46" spans="1:7" ht="13.5" customHeight="1">
      <c r="A46" s="22"/>
      <c r="B46" s="14"/>
      <c r="F46" s="5"/>
      <c r="G46" s="5"/>
    </row>
    <row r="47" spans="1:7" ht="13.5" customHeight="1">
      <c r="A47" s="22"/>
      <c r="B47" s="14"/>
      <c r="F47" s="5"/>
      <c r="G47" s="5"/>
    </row>
    <row r="48" spans="1:7" ht="33" customHeight="1">
      <c r="A48" s="17" t="s">
        <v>16</v>
      </c>
      <c r="B48" s="11" t="s">
        <v>11</v>
      </c>
      <c r="C48" s="18" t="s">
        <v>13</v>
      </c>
      <c r="D48" s="38" t="s">
        <v>21</v>
      </c>
      <c r="E48" s="2"/>
      <c r="F48" s="5"/>
      <c r="G48" s="5"/>
    </row>
    <row r="49" spans="1:7" ht="21" customHeight="1">
      <c r="A49" s="65" t="s">
        <v>34</v>
      </c>
      <c r="B49" s="25">
        <v>400</v>
      </c>
      <c r="C49" s="4">
        <f>IF(OR(TYPE(C4)&gt;1,C4&lt;0,TYPE(C5)&gt;1,C5&lt;0,TYPE(C7)&gt;1,C7&lt;0,TYPE(C9)&gt;1,C9&lt;0,TYPE(C11)&gt;1,C11&lt;0)," ",ROUND((C4*C51+C5*C52+C7*C53+C9*C54+C11*C55)*B49,2))</f>
        <v>0</v>
      </c>
      <c r="D49" s="39">
        <v>185900</v>
      </c>
      <c r="E49" s="78" t="str">
        <f>IF(C49&lt;&gt;" ",IF(C49&gt;D49,"Il valore supera il submassimale"," ")," ")</f>
        <v> </v>
      </c>
      <c r="F49" s="5"/>
      <c r="G49" s="5"/>
    </row>
    <row r="50" spans="1:7" ht="39.75" customHeight="1">
      <c r="A50" s="66"/>
      <c r="B50" s="45" t="s">
        <v>8</v>
      </c>
      <c r="C50" s="49" t="s">
        <v>14</v>
      </c>
      <c r="F50" s="5"/>
      <c r="G50" s="5"/>
    </row>
    <row r="51" spans="1:7" ht="15" customHeight="1">
      <c r="A51" s="66"/>
      <c r="B51" s="43" t="s">
        <v>1</v>
      </c>
      <c r="C51" s="29">
        <v>0.05</v>
      </c>
      <c r="F51" s="5"/>
      <c r="G51" s="5"/>
    </row>
    <row r="52" spans="1:7" ht="17.25" customHeight="1">
      <c r="A52" s="66"/>
      <c r="B52" s="43" t="s">
        <v>2</v>
      </c>
      <c r="C52" s="29">
        <v>0.05</v>
      </c>
      <c r="E52" s="5"/>
      <c r="F52" s="5"/>
      <c r="G52" s="5"/>
    </row>
    <row r="53" spans="1:7" ht="17.25" customHeight="1">
      <c r="A53" s="66"/>
      <c r="B53" s="43" t="s">
        <v>27</v>
      </c>
      <c r="C53" s="29">
        <v>0.65</v>
      </c>
      <c r="E53" s="5"/>
      <c r="F53" s="5"/>
      <c r="G53" s="5"/>
    </row>
    <row r="54" spans="1:7" ht="17.25" customHeight="1">
      <c r="A54" s="66"/>
      <c r="B54" s="43" t="s">
        <v>28</v>
      </c>
      <c r="C54" s="29">
        <v>0.05</v>
      </c>
      <c r="E54" s="5"/>
      <c r="F54" s="5"/>
      <c r="G54" s="5"/>
    </row>
    <row r="55" spans="1:7" ht="17.25" customHeight="1">
      <c r="A55" s="67"/>
      <c r="B55" s="43" t="s">
        <v>26</v>
      </c>
      <c r="C55" s="29">
        <v>0.2</v>
      </c>
      <c r="D55" s="48"/>
      <c r="E55" s="5"/>
      <c r="F55" s="5"/>
      <c r="G55" s="5"/>
    </row>
    <row r="56" ht="17.25" customHeight="1"/>
    <row r="57" spans="1:5" s="33" customFormat="1" ht="16.5" customHeight="1">
      <c r="A57" s="30"/>
      <c r="B57" s="31" t="s">
        <v>10</v>
      </c>
      <c r="C57" s="44">
        <f>SUM(C17,C37,C28,C22,C40,C49)</f>
        <v>0</v>
      </c>
      <c r="D57" s="32"/>
      <c r="E57" s="78" t="str">
        <f>IF(C57&lt;&gt;" ",IF(C57&gt;C59,"Il valore supera la base d'asta"," ")," ")</f>
        <v> </v>
      </c>
    </row>
    <row r="58" ht="16.5" customHeight="1" thickBot="1">
      <c r="G58" s="5"/>
    </row>
    <row r="59" spans="2:7" ht="16.5" customHeight="1" thickBot="1">
      <c r="B59" s="34" t="s">
        <v>7</v>
      </c>
      <c r="C59" s="35">
        <v>27213400</v>
      </c>
      <c r="D59" s="2"/>
      <c r="F59" s="5"/>
      <c r="G59" s="5"/>
    </row>
    <row r="60" spans="2:7" ht="16.5" customHeight="1">
      <c r="B60" s="34"/>
      <c r="C60" s="47"/>
      <c r="D60" s="2"/>
      <c r="F60" s="5"/>
      <c r="G60" s="5"/>
    </row>
    <row r="61" ht="18" customHeight="1">
      <c r="A61" s="15" t="s">
        <v>6</v>
      </c>
    </row>
    <row r="62" ht="14.25">
      <c r="D62" s="2"/>
    </row>
    <row r="63" ht="14.25">
      <c r="G63" s="36"/>
    </row>
    <row r="64" ht="14.25">
      <c r="G64" s="36"/>
    </row>
    <row r="65" ht="14.25">
      <c r="G65" s="36"/>
    </row>
    <row r="66" ht="16.5">
      <c r="A66" s="37"/>
    </row>
  </sheetData>
  <sheetProtection password="CA65" sheet="1"/>
  <mergeCells count="8">
    <mergeCell ref="A49:A55"/>
    <mergeCell ref="A4:A11"/>
    <mergeCell ref="A40:A45"/>
    <mergeCell ref="B1:G1"/>
    <mergeCell ref="A28:A34"/>
    <mergeCell ref="A22:A25"/>
    <mergeCell ref="A13:B13"/>
    <mergeCell ref="A12:B12"/>
  </mergeCells>
  <conditionalFormatting sqref="C4:C11 C13">
    <cfRule type="cellIs" priority="8" dxfId="0" operator="lessThan" stopIfTrue="1">
      <formula>0</formula>
    </cfRule>
  </conditionalFormatting>
  <conditionalFormatting sqref="C37 C28">
    <cfRule type="cellIs" priority="10" dxfId="0" operator="greaterThan" stopIfTrue="1">
      <formula>$D$37</formula>
    </cfRule>
  </conditionalFormatting>
  <conditionalFormatting sqref="C49">
    <cfRule type="cellIs" priority="15" dxfId="0" operator="greaterThan" stopIfTrue="1">
      <formula>$D$49</formula>
    </cfRule>
  </conditionalFormatting>
  <conditionalFormatting sqref="C57">
    <cfRule type="cellIs" priority="16" dxfId="0" operator="greaterThan" stopIfTrue="1">
      <formula>$C$59</formula>
    </cfRule>
  </conditionalFormatting>
  <dataValidations count="1">
    <dataValidation type="custom" allowBlank="1" showInputMessage="1" showErrorMessage="1" error="Formato Errato" sqref="C13 C4:C11">
      <formula1>EXACT(C13,TRUNC(C13,2))</formula1>
    </dataValidation>
  </dataValidations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2013-03-13T15:24:36Z</cp:lastPrinted>
  <dcterms:created xsi:type="dcterms:W3CDTF">2005-02-20T09:05:24Z</dcterms:created>
  <dcterms:modified xsi:type="dcterms:W3CDTF">2013-05-09T08:56:10Z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