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65" windowWidth="20115" windowHeight="7305"/>
  </bookViews>
  <sheets>
    <sheet name="Lotto 1" sheetId="1" r:id="rId1"/>
    <sheet name="Lotto 2" sheetId="2" r:id="rId2"/>
    <sheet name="Lotto 3" sheetId="3" r:id="rId3"/>
    <sheet name="Lotto 4" sheetId="4" r:id="rId4"/>
    <sheet name="Lotto 5" sheetId="5" r:id="rId5"/>
    <sheet name="Istruzioni per la compilazione" sheetId="6" r:id="rId6"/>
  </sheets>
  <calcPr calcId="144525"/>
</workbook>
</file>

<file path=xl/calcChain.xml><?xml version="1.0" encoding="utf-8"?>
<calcChain xmlns="http://schemas.openxmlformats.org/spreadsheetml/2006/main">
  <c r="E11" i="4" l="1"/>
  <c r="E11" i="3"/>
  <c r="E26" i="1" l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17" i="2"/>
  <c r="E13" i="2"/>
  <c r="E12" i="2"/>
  <c r="E11" i="2"/>
  <c r="E10" i="2"/>
  <c r="E9" i="2"/>
  <c r="E8" i="2"/>
  <c r="E7" i="2"/>
  <c r="E6" i="2"/>
  <c r="E12" i="3"/>
  <c r="E10" i="3"/>
  <c r="E9" i="3"/>
  <c r="E8" i="3"/>
  <c r="E7" i="3"/>
  <c r="E6" i="3"/>
  <c r="E16" i="4"/>
  <c r="E12" i="4"/>
  <c r="E10" i="4"/>
  <c r="E9" i="4"/>
  <c r="E8" i="4"/>
  <c r="E7" i="4"/>
  <c r="E6" i="4"/>
  <c r="E17" i="5"/>
  <c r="E13" i="5"/>
  <c r="E12" i="5"/>
  <c r="E11" i="5"/>
  <c r="E10" i="5"/>
  <c r="E9" i="5"/>
  <c r="E8" i="5"/>
  <c r="E7" i="5"/>
  <c r="E6" i="5"/>
  <c r="N34" i="1" l="1"/>
  <c r="O33" i="1"/>
  <c r="O32" i="1"/>
  <c r="O31" i="1"/>
  <c r="C16" i="5" l="1"/>
  <c r="C15" i="5"/>
  <c r="C14" i="5"/>
  <c r="C15" i="4"/>
  <c r="C14" i="4"/>
  <c r="C13" i="4"/>
  <c r="C14" i="3"/>
  <c r="C13" i="3"/>
  <c r="C16" i="2"/>
  <c r="C15" i="2"/>
  <c r="C14" i="2"/>
  <c r="C25" i="1"/>
  <c r="C24" i="1"/>
  <c r="C23" i="1"/>
  <c r="D31" i="1" l="1"/>
  <c r="D23" i="1" l="1"/>
  <c r="D33" i="1"/>
  <c r="D32" i="1"/>
  <c r="D26" i="4"/>
  <c r="D25" i="4"/>
  <c r="D15" i="4"/>
  <c r="D14" i="4"/>
  <c r="D13" i="4"/>
  <c r="D21" i="4"/>
  <c r="D22" i="3"/>
  <c r="D14" i="3"/>
  <c r="D13" i="3"/>
  <c r="D19" i="3"/>
  <c r="D36" i="5"/>
  <c r="D27" i="5"/>
  <c r="D26" i="5"/>
  <c r="D16" i="5"/>
  <c r="D15" i="5"/>
  <c r="D14" i="5"/>
  <c r="D22" i="5"/>
  <c r="D36" i="2"/>
  <c r="D27" i="2"/>
  <c r="D24" i="2"/>
  <c r="D26" i="2"/>
  <c r="D16" i="2"/>
  <c r="D15" i="2"/>
  <c r="D14" i="2"/>
  <c r="D61" i="1"/>
  <c r="D54" i="1"/>
  <c r="D44" i="1"/>
  <c r="D35" i="1"/>
  <c r="D34" i="1"/>
  <c r="D25" i="1"/>
  <c r="D24" i="1"/>
  <c r="D22" i="4" l="1"/>
  <c r="D24" i="4"/>
  <c r="D23" i="4"/>
  <c r="D25" i="2"/>
  <c r="D21" i="3"/>
  <c r="D20" i="3"/>
  <c r="D23" i="5"/>
  <c r="D25" i="5"/>
  <c r="D24" i="5"/>
  <c r="D22" i="2"/>
  <c r="D23" i="2"/>
  <c r="D43" i="1"/>
  <c r="E31" i="1"/>
  <c r="E21" i="4" l="1"/>
  <c r="D33" i="4" s="1"/>
  <c r="E19" i="3"/>
  <c r="D29" i="3" s="1"/>
  <c r="E22" i="5"/>
  <c r="D43" i="5" s="1"/>
  <c r="E22" i="2"/>
  <c r="D43" i="2" s="1"/>
  <c r="D74" i="1"/>
  <c r="F43" i="5" l="1"/>
  <c r="F33" i="4"/>
  <c r="F29" i="3"/>
  <c r="F43" i="2"/>
  <c r="F74" i="1"/>
</calcChain>
</file>

<file path=xl/sharedStrings.xml><?xml version="1.0" encoding="utf-8"?>
<sst xmlns="http://schemas.openxmlformats.org/spreadsheetml/2006/main" count="292" uniqueCount="83">
  <si>
    <t>FOGLIO D'AUSILIO ALL'OFFERTA ECONOMICA RELATIVA ALLA GARA A PROCEDURA APERTA AI SENSI DEL D. LGS. 50/2016 E S.M.I., PER L’ACQUISIZIONE DI SERVIZI PER LA MANUTENZIONE, EVOLUZIONE E GESTIONE DEI SISTEMI DI DATA WAREHOUSE E BUSINESS INTELLIGENCE DEL MINISTERO DELL’ECONOMIA E DELLE FINANZE E DELLA CORTE DEI CONTI -  ID 1973</t>
  </si>
  <si>
    <t>SEZIONE 1: Tariffe unitarie</t>
  </si>
  <si>
    <t>Unità di misura</t>
  </si>
  <si>
    <t>Figura professionale</t>
  </si>
  <si>
    <t>Tariffa unitaria €</t>
  </si>
  <si>
    <t>Base d'asta unitaria €</t>
  </si>
  <si>
    <t>Giorno Persona</t>
  </si>
  <si>
    <t>Tariffa Capo progetto</t>
  </si>
  <si>
    <t>Tariffa Analista Funzionale</t>
  </si>
  <si>
    <t>Tariffa Analista Programmatore</t>
  </si>
  <si>
    <t>Tariffa Programmatore</t>
  </si>
  <si>
    <t xml:space="preserve">Tariffa Specialista di prodotto/ tecnologia </t>
  </si>
  <si>
    <t>Tariffa Specialista di prodotto/ tecnologia Senior</t>
  </si>
  <si>
    <t>Tariffa Progettista DW</t>
  </si>
  <si>
    <t>Tariffa DBA</t>
  </si>
  <si>
    <t>Tariffa System Integrator</t>
  </si>
  <si>
    <t>Tariffa User Experience Designer Senior</t>
  </si>
  <si>
    <t>Tariffa User Experience Designer</t>
  </si>
  <si>
    <t>Tariffa Business Intelligence Expert</t>
  </si>
  <si>
    <t>Tariffa Business Intelligence Specialist</t>
  </si>
  <si>
    <t>Tariffa Data Scientist</t>
  </si>
  <si>
    <t>Tariffa Web Designer</t>
  </si>
  <si>
    <t>Tariffa Grafico Web</t>
  </si>
  <si>
    <t>Capo progetto</t>
  </si>
  <si>
    <t>Analista Funzionale</t>
  </si>
  <si>
    <t>Analista Programmatore</t>
  </si>
  <si>
    <t>Programmatore</t>
  </si>
  <si>
    <t xml:space="preserve">Specialista di prodotto/ tecnologia </t>
  </si>
  <si>
    <t>Specialista di prodotto/ tecnologia Senior</t>
  </si>
  <si>
    <t>Progettista DW</t>
  </si>
  <si>
    <t>DBA</t>
  </si>
  <si>
    <t>System Integrator</t>
  </si>
  <si>
    <t>User Experience Designer Senior</t>
  </si>
  <si>
    <t>User Experience Designer</t>
  </si>
  <si>
    <t>Business Intelligence Expert</t>
  </si>
  <si>
    <t>Business Intelligence Specialist</t>
  </si>
  <si>
    <t>Data Scientist</t>
  </si>
  <si>
    <t>Web Designer</t>
  </si>
  <si>
    <t>Grafico Web</t>
  </si>
  <si>
    <t>Punto Funzione</t>
  </si>
  <si>
    <t>Servizio</t>
  </si>
  <si>
    <t>Canone mensile di manutenzione correttiva</t>
  </si>
  <si>
    <t>PF ADD - ambito gestionale</t>
  </si>
  <si>
    <t>Quantità</t>
  </si>
  <si>
    <t>Voce di offerta economica</t>
  </si>
  <si>
    <t xml:space="preserve">Sviluppo e Manutenzione Evolutiva di software ad hoc </t>
  </si>
  <si>
    <t>Manutenzione Correttiva</t>
  </si>
  <si>
    <t>Manutenzione Adeguativa</t>
  </si>
  <si>
    <t xml:space="preserve">Gestione Applicativi e Basi dati - Assistenza Back-end </t>
  </si>
  <si>
    <t>Supporto Specialistico</t>
  </si>
  <si>
    <t>Metrica</t>
  </si>
  <si>
    <t>PF</t>
  </si>
  <si>
    <t>PF CHG - ambito gestionale</t>
  </si>
  <si>
    <t>PF DEL - ambito gestionale</t>
  </si>
  <si>
    <t>% di utilizzo (mix) indicata nel Capitolato Tecnico</t>
  </si>
  <si>
    <t xml:space="preserve"> Programmatore</t>
  </si>
  <si>
    <t>Prezzo globale offerto</t>
  </si>
  <si>
    <t xml:space="preserve">Base d'asta </t>
  </si>
  <si>
    <t>Classificazione del documento: CONSIP PUBLIC</t>
  </si>
  <si>
    <t>Informativa sulle modalità di calcolo dell'Offerta Economica</t>
  </si>
  <si>
    <t>Tariffe unitarie</t>
  </si>
  <si>
    <t>Le tariffe unitarie devono essere espresse in Euro con al massimo 2 decimali</t>
  </si>
  <si>
    <t>Non sono ammesse tariffe nulle</t>
  </si>
  <si>
    <t>In caso di immissione di un numero maggiore di decimali rispetto a 2, la piattaforma effettuerà il troncamento al secondo decimale</t>
  </si>
  <si>
    <t xml:space="preserve">Prezzo Globale offerto </t>
  </si>
  <si>
    <t>Il Prezzo Globale offerto è la sommatoria dei prezzi complessivi per ciascun servizio.</t>
  </si>
  <si>
    <t>FIRMA:</t>
  </si>
  <si>
    <t>SEZIONE 2: Prezzi dei servizi e Prezzo globale offerto</t>
  </si>
  <si>
    <t>Prezzi dei servizi</t>
  </si>
  <si>
    <t>PF ADD - ambito conoscitivo</t>
  </si>
  <si>
    <t>PF CHG - ambito conoscitivo</t>
  </si>
  <si>
    <t>PF DEL - ambito conoscitivo</t>
  </si>
  <si>
    <t xml:space="preserve">Gestione e Supporto Applicativi e Basi dati - Assistenza Front-end </t>
  </si>
  <si>
    <r>
      <t>PF</t>
    </r>
    <r>
      <rPr>
        <i/>
        <sz val="11"/>
        <color theme="1"/>
        <rFont val="Calibri"/>
        <family val="2"/>
        <scheme val="minor"/>
      </rPr>
      <t xml:space="preserve"> in riuso</t>
    </r>
    <r>
      <rPr>
        <sz val="11"/>
        <color theme="1"/>
        <rFont val="Calibri"/>
        <family val="2"/>
        <scheme val="minor"/>
      </rPr>
      <t xml:space="preserve"> - ambito gestionale</t>
    </r>
  </si>
  <si>
    <r>
      <t xml:space="preserve">PF </t>
    </r>
    <r>
      <rPr>
        <i/>
        <sz val="11"/>
        <rFont val="Calibri"/>
        <family val="2"/>
        <scheme val="minor"/>
      </rPr>
      <t>in riuso</t>
    </r>
    <r>
      <rPr>
        <sz val="11"/>
        <rFont val="Calibri"/>
        <family val="2"/>
        <scheme val="minor"/>
      </rPr>
      <t xml:space="preserve"> - ambito gestionale </t>
    </r>
  </si>
  <si>
    <r>
      <t xml:space="preserve">PF </t>
    </r>
    <r>
      <rPr>
        <i/>
        <sz val="11"/>
        <color theme="1"/>
        <rFont val="Calibri"/>
        <family val="2"/>
        <scheme val="minor"/>
      </rPr>
      <t>in riuso</t>
    </r>
    <r>
      <rPr>
        <sz val="11"/>
        <color theme="1"/>
        <rFont val="Calibri"/>
        <family val="2"/>
        <scheme val="minor"/>
      </rPr>
      <t xml:space="preserve"> - ambito conoscitivo</t>
    </r>
  </si>
  <si>
    <r>
      <t xml:space="preserve">PF </t>
    </r>
    <r>
      <rPr>
        <i/>
        <sz val="11"/>
        <rFont val="Calibri"/>
        <family val="2"/>
        <scheme val="minor"/>
      </rPr>
      <t>in riuso</t>
    </r>
    <r>
      <rPr>
        <sz val="11"/>
        <rFont val="Calibri"/>
        <family val="2"/>
        <scheme val="minor"/>
      </rPr>
      <t xml:space="preserve"> - ambito conoscitivo</t>
    </r>
  </si>
  <si>
    <r>
      <t xml:space="preserve">PF </t>
    </r>
    <r>
      <rPr>
        <i/>
        <sz val="11"/>
        <color theme="1"/>
        <rFont val="Calibri"/>
        <family val="2"/>
        <scheme val="minor"/>
      </rPr>
      <t>n riuso</t>
    </r>
    <r>
      <rPr>
        <sz val="11"/>
        <color theme="1"/>
        <rFont val="Calibri"/>
        <family val="2"/>
        <scheme val="minor"/>
      </rPr>
      <t xml:space="preserve"> - ambito conoscitivo</t>
    </r>
  </si>
  <si>
    <r>
      <t xml:space="preserve">PF  </t>
    </r>
    <r>
      <rPr>
        <i/>
        <sz val="11"/>
        <rFont val="Calibri"/>
        <family val="2"/>
        <scheme val="minor"/>
      </rPr>
      <t>in riuso</t>
    </r>
    <r>
      <rPr>
        <sz val="11"/>
        <rFont val="Calibri"/>
        <family val="2"/>
        <scheme val="minor"/>
      </rPr>
      <t xml:space="preserve"> - ambito conoscitivo</t>
    </r>
  </si>
  <si>
    <r>
      <t xml:space="preserve">Per il </t>
    </r>
    <r>
      <rPr>
        <b/>
        <sz val="10"/>
        <rFont val="Arial"/>
        <family val="2"/>
      </rPr>
      <t>servizio di Sviluppo e Manutenzione Evolutiva di software ad hoc</t>
    </r>
    <r>
      <rPr>
        <sz val="10"/>
        <rFont val="Arial"/>
        <family val="2"/>
      </rPr>
      <t xml:space="preserve"> il prezzo complessivo è calcolato sommando le seguenti quantità:
- la Tariffa unitaria offerta per singolo Punto Funzione (PF) ADD moltiplicata la quantità di PF ADD;
- la Tariffa unitaria per PF in riuso moltiplicata la quantità di PF in riuso;
- la Tariffa unitaria per PF CHG  moltiplicata la quantità di il PF CHG;
- la Tariffa unitaria per PF DEL  moltiplicata la quantità di il PF DEL;
- solo  per il Lotto 1, la tariffa media ponderata per il servizio di Sviluppo e Manutenzione Evolutiva di software per il  numero di Giorni persona, dove la tariffa media ponderata è calcolata moltiplicando la % di impiego delle figure professionali (team mix) per le relative tariffe unitarie offerte dal Concorrente.
</t>
    </r>
  </si>
  <si>
    <r>
      <t>Per i</t>
    </r>
    <r>
      <rPr>
        <b/>
        <sz val="10"/>
        <rFont val="Arial"/>
        <family val="2"/>
      </rPr>
      <t xml:space="preserve"> servizi di Manutenzione Adeguativa, Gestione Applicativi e Basi dati - Assistenza Back-end, Gestione e Supporto Applicativi e Basi dati - Assistenza Front-end e Supporto Specialistico</t>
    </r>
    <r>
      <rPr>
        <sz val="10"/>
        <rFont val="Arial"/>
        <family val="2"/>
      </rPr>
      <t xml:space="preserve"> il prezzo complessivo del servizio è il prodotto delle tariffe medie ponderate di ciascun servizio per le rispettive quantità. Si precisa che la tariffe media ponderata di ciascun servizio è calcolata moltiplicando la % di impiego delle figure professionali (team mix) prevista dal servizio per le relative tariffe unitarie offerte
</t>
    </r>
  </si>
  <si>
    <r>
      <t>Per il</t>
    </r>
    <r>
      <rPr>
        <b/>
        <sz val="10"/>
        <rFont val="Arial"/>
        <family val="2"/>
      </rPr>
      <t xml:space="preserve"> servizio di Manutenzione Correttiva </t>
    </r>
    <r>
      <rPr>
        <sz val="10"/>
        <rFont val="Arial"/>
        <family val="2"/>
      </rPr>
      <t>il prezzo è determinato moltiplicando la Tariffa unitaria offerta per il canone mensile del servizio di manutenzione correttiva per singolo PF per 12 mesi e per le relative quantità.</t>
    </r>
  </si>
  <si>
    <t>Classificazione Documento: Consip 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</si>
</sst>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€&quot;\ #,##0.00;[Red]\-&quot;€&quot;\ #,##0.00"/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€ &quot;* #,##0.00_-;&quot;-€ &quot;* #,##0.00_-;_-&quot;€ &quot;* \-??_-;_-@_-"/>
    <numFmt numFmtId="165" formatCode="_-* #,##0.00_-;\-* #,##0.00_-;_-* \-??_-;_-@_-"/>
  </numFmts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Trebuchet MS"/>
      <family val="2"/>
    </font>
    <font>
      <b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8" fillId="0" borderId="0"/>
    <xf numFmtId="164" fontId="8" fillId="0" borderId="0" applyFill="0" applyBorder="0" applyAlignment="0" applyProtection="0"/>
    <xf numFmtId="165" fontId="8" fillId="0" borderId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ill="0" applyBorder="0" applyAlignment="0" applyProtection="0"/>
    <xf numFmtId="44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28">
    <xf numFmtId="0" fontId="0" fillId="0" borderId="0" xfId="0"/>
    <xf numFmtId="0" fontId="8" fillId="0" borderId="0" xfId="20" applyFont="1" applyAlignment="1" applyProtection="1">
      <alignment horizontal="left" wrapText="1"/>
      <protection hidden="1"/>
    </xf>
    <xf numFmtId="0" fontId="10" fillId="0" borderId="0" xfId="20" applyAlignment="1" applyProtection="1">
      <alignment horizontal="left"/>
      <protection hidden="1"/>
    </xf>
    <xf numFmtId="0" fontId="0" fillId="2" borderId="0" xfId="0" applyFont="1" applyFill="1" applyProtection="1">
      <protection hidden="1"/>
    </xf>
    <xf numFmtId="0" fontId="5" fillId="2" borderId="0" xfId="0" applyFont="1" applyFill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left"/>
      <protection hidden="1"/>
    </xf>
    <xf numFmtId="0" fontId="1" fillId="4" borderId="16" xfId="0" applyFont="1" applyFill="1" applyBorder="1" applyAlignment="1" applyProtection="1">
      <alignment horizontal="center" vertical="center"/>
      <protection hidden="1"/>
    </xf>
    <xf numFmtId="0" fontId="1" fillId="4" borderId="31" xfId="0" applyFont="1" applyFill="1" applyBorder="1" applyAlignment="1" applyProtection="1">
      <alignment horizontal="center" vertical="center"/>
      <protection hidden="1"/>
    </xf>
    <xf numFmtId="0" fontId="1" fillId="4" borderId="32" xfId="0" applyFont="1" applyFill="1" applyBorder="1" applyAlignment="1" applyProtection="1">
      <alignment horizontal="center" vertical="center"/>
      <protection hidden="1"/>
    </xf>
    <xf numFmtId="0" fontId="1" fillId="4" borderId="2" xfId="0" applyFont="1" applyFill="1" applyBorder="1" applyAlignment="1" applyProtection="1">
      <alignment horizontal="center" vertical="center"/>
      <protection hidden="1"/>
    </xf>
    <xf numFmtId="0" fontId="0" fillId="2" borderId="5" xfId="0" applyFont="1" applyFill="1" applyBorder="1" applyProtection="1">
      <protection hidden="1"/>
    </xf>
    <xf numFmtId="8" fontId="0" fillId="2" borderId="28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1" xfId="0" applyFont="1" applyFill="1" applyBorder="1" applyProtection="1">
      <protection hidden="1"/>
    </xf>
    <xf numFmtId="8" fontId="0" fillId="2" borderId="29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25" xfId="0" applyFont="1" applyFill="1" applyBorder="1" applyProtection="1">
      <protection hidden="1"/>
    </xf>
    <xf numFmtId="8" fontId="0" fillId="2" borderId="30" xfId="0" applyNumberFormat="1" applyFont="1" applyFill="1" applyBorder="1" applyAlignment="1" applyProtection="1">
      <alignment horizontal="center" vertical="center" wrapText="1"/>
      <protection hidden="1"/>
    </xf>
    <xf numFmtId="0" fontId="0" fillId="5" borderId="1" xfId="0" applyFont="1" applyFill="1" applyBorder="1" applyProtection="1">
      <protection hidden="1"/>
    </xf>
    <xf numFmtId="8" fontId="0" fillId="5" borderId="10" xfId="0" applyNumberFormat="1" applyFont="1" applyFill="1" applyBorder="1" applyAlignment="1" applyProtection="1">
      <alignment horizontal="center" vertical="center" wrapText="1"/>
      <protection hidden="1"/>
    </xf>
    <xf numFmtId="8" fontId="0" fillId="2" borderId="42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8" xfId="0" applyFont="1" applyFill="1" applyBorder="1" applyAlignment="1" applyProtection="1">
      <alignment horizontal="left"/>
      <protection hidden="1"/>
    </xf>
    <xf numFmtId="8" fontId="0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left"/>
      <protection hidden="1"/>
    </xf>
    <xf numFmtId="8" fontId="0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4" borderId="17" xfId="0" applyFont="1" applyFill="1" applyBorder="1" applyAlignment="1" applyProtection="1">
      <alignment horizontal="center" vertical="center"/>
      <protection hidden="1"/>
    </xf>
    <xf numFmtId="0" fontId="1" fillId="4" borderId="41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wrapText="1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3" fontId="4" fillId="2" borderId="26" xfId="0" applyNumberFormat="1" applyFont="1" applyFill="1" applyBorder="1" applyAlignment="1" applyProtection="1">
      <alignment horizontal="center" vertical="center"/>
      <protection hidden="1"/>
    </xf>
    <xf numFmtId="4" fontId="4" fillId="6" borderId="28" xfId="0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vertical="top" wrapText="1"/>
      <protection hidden="1"/>
    </xf>
    <xf numFmtId="0" fontId="4" fillId="2" borderId="1" xfId="0" applyFont="1" applyFill="1" applyBorder="1" applyAlignment="1" applyProtection="1">
      <alignment vertical="center"/>
      <protection hidden="1"/>
    </xf>
    <xf numFmtId="3" fontId="4" fillId="2" borderId="40" xfId="0" applyNumberFormat="1" applyFont="1" applyFill="1" applyBorder="1" applyAlignment="1" applyProtection="1">
      <alignment horizontal="center" vertical="center"/>
      <protection hidden="1"/>
    </xf>
    <xf numFmtId="4" fontId="4" fillId="6" borderId="42" xfId="0" applyNumberFormat="1" applyFont="1" applyFill="1" applyBorder="1" applyAlignment="1" applyProtection="1">
      <alignment horizontal="center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3" fontId="4" fillId="2" borderId="27" xfId="0" applyNumberFormat="1" applyFont="1" applyFill="1" applyBorder="1" applyAlignment="1" applyProtection="1">
      <alignment horizontal="center" vertical="center"/>
      <protection hidden="1"/>
    </xf>
    <xf numFmtId="4" fontId="4" fillId="6" borderId="29" xfId="0" applyNumberFormat="1" applyFont="1" applyFill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left" vertical="center"/>
      <protection hidden="1"/>
    </xf>
    <xf numFmtId="3" fontId="4" fillId="2" borderId="34" xfId="0" applyNumberFormat="1" applyFont="1" applyFill="1" applyBorder="1" applyAlignment="1" applyProtection="1">
      <alignment horizontal="center" vertical="center"/>
      <protection hidden="1"/>
    </xf>
    <xf numFmtId="4" fontId="4" fillId="6" borderId="37" xfId="0" applyNumberFormat="1" applyFont="1" applyFill="1" applyBorder="1" applyAlignment="1" applyProtection="1">
      <alignment horizontal="center" vertical="center"/>
      <protection hidden="1"/>
    </xf>
    <xf numFmtId="0" fontId="0" fillId="2" borderId="15" xfId="0" applyFont="1" applyFill="1" applyBorder="1" applyAlignment="1" applyProtection="1">
      <alignment horizontal="left" vertical="center"/>
      <protection hidden="1"/>
    </xf>
    <xf numFmtId="3" fontId="0" fillId="2" borderId="38" xfId="0" applyNumberFormat="1" applyFont="1" applyFill="1" applyBorder="1" applyAlignment="1" applyProtection="1">
      <alignment horizontal="center" vertical="center"/>
      <protection hidden="1"/>
    </xf>
    <xf numFmtId="0" fontId="7" fillId="5" borderId="18" xfId="0" applyFont="1" applyFill="1" applyBorder="1" applyAlignment="1" applyProtection="1">
      <alignment horizontal="center"/>
      <protection hidden="1"/>
    </xf>
    <xf numFmtId="0" fontId="7" fillId="5" borderId="40" xfId="0" applyFont="1" applyFill="1" applyBorder="1" applyAlignment="1" applyProtection="1">
      <alignment horizontal="center"/>
      <protection hidden="1"/>
    </xf>
    <xf numFmtId="0" fontId="7" fillId="2" borderId="18" xfId="0" applyFont="1" applyFill="1" applyBorder="1" applyProtection="1">
      <protection hidden="1"/>
    </xf>
    <xf numFmtId="9" fontId="9" fillId="2" borderId="27" xfId="8" applyFont="1" applyFill="1" applyBorder="1" applyAlignment="1" applyProtection="1">
      <alignment horizontal="center" vertical="center"/>
      <protection hidden="1"/>
    </xf>
    <xf numFmtId="0" fontId="7" fillId="2" borderId="9" xfId="0" applyFont="1" applyFill="1" applyBorder="1" applyProtection="1"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4" fontId="0" fillId="2" borderId="0" xfId="0" applyNumberFormat="1" applyFont="1" applyFill="1" applyProtection="1">
      <protection hidden="1"/>
    </xf>
    <xf numFmtId="8" fontId="0" fillId="2" borderId="0" xfId="0" applyNumberFormat="1" applyFont="1" applyFill="1" applyProtection="1">
      <protection hidden="1"/>
    </xf>
    <xf numFmtId="0" fontId="7" fillId="5" borderId="4" xfId="0" applyFont="1" applyFill="1" applyBorder="1" applyAlignment="1" applyProtection="1">
      <alignment horizontal="center"/>
      <protection hidden="1"/>
    </xf>
    <xf numFmtId="0" fontId="7" fillId="5" borderId="26" xfId="0" applyFont="1" applyFill="1" applyBorder="1" applyAlignment="1" applyProtection="1">
      <alignment horizontal="center"/>
      <protection hidden="1"/>
    </xf>
    <xf numFmtId="0" fontId="7" fillId="2" borderId="7" xfId="0" applyFont="1" applyFill="1" applyBorder="1" applyProtection="1">
      <protection hidden="1"/>
    </xf>
    <xf numFmtId="9" fontId="9" fillId="2" borderId="34" xfId="8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left"/>
      <protection hidden="1"/>
    </xf>
    <xf numFmtId="8" fontId="3" fillId="2" borderId="0" xfId="0" applyNumberFormat="1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0" fontId="12" fillId="2" borderId="0" xfId="0" applyFont="1" applyFill="1" applyAlignment="1" applyProtection="1">
      <alignment vertical="center"/>
      <protection hidden="1"/>
    </xf>
    <xf numFmtId="8" fontId="0" fillId="3" borderId="6" xfId="0" applyNumberFormat="1" applyFont="1" applyFill="1" applyBorder="1" applyAlignment="1" applyProtection="1">
      <alignment horizontal="center" vertical="center" wrapText="1"/>
      <protection locked="0"/>
    </xf>
    <xf numFmtId="8" fontId="0" fillId="3" borderId="10" xfId="0" applyNumberFormat="1" applyFont="1" applyFill="1" applyBorder="1" applyAlignment="1" applyProtection="1">
      <alignment horizontal="center" vertical="center" wrapText="1"/>
      <protection locked="0"/>
    </xf>
    <xf numFmtId="8" fontId="0" fillId="3" borderId="19" xfId="0" applyNumberFormat="1" applyFont="1" applyFill="1" applyBorder="1" applyAlignment="1" applyProtection="1">
      <alignment horizontal="center" vertical="center" wrapText="1"/>
      <protection locked="0"/>
    </xf>
    <xf numFmtId="8" fontId="0" fillId="2" borderId="0" xfId="0" applyNumberFormat="1" applyFont="1" applyFill="1" applyAlignment="1" applyProtection="1">
      <alignment horizontal="left"/>
      <protection hidden="1"/>
    </xf>
    <xf numFmtId="9" fontId="2" fillId="2" borderId="0" xfId="23" applyFont="1" applyFill="1" applyProtection="1">
      <protection hidden="1"/>
    </xf>
    <xf numFmtId="9" fontId="0" fillId="2" borderId="0" xfId="23" applyFont="1" applyFill="1" applyProtection="1">
      <protection hidden="1"/>
    </xf>
    <xf numFmtId="0" fontId="17" fillId="2" borderId="0" xfId="0" applyFont="1" applyFill="1" applyAlignment="1" applyProtection="1">
      <alignment horizontal="center" vertical="center" wrapText="1"/>
      <protection hidden="1"/>
    </xf>
    <xf numFmtId="0" fontId="18" fillId="2" borderId="0" xfId="0" applyFont="1" applyFill="1" applyAlignment="1" applyProtection="1">
      <alignment horizontal="left"/>
      <protection hidden="1"/>
    </xf>
    <xf numFmtId="4" fontId="2" fillId="2" borderId="0" xfId="0" applyNumberFormat="1" applyFont="1" applyFill="1" applyProtection="1">
      <protection hidden="1"/>
    </xf>
    <xf numFmtId="8" fontId="2" fillId="2" borderId="0" xfId="0" applyNumberFormat="1" applyFont="1" applyFill="1" applyProtection="1">
      <protection hidden="1"/>
    </xf>
    <xf numFmtId="0" fontId="0" fillId="2" borderId="0" xfId="0" applyFont="1" applyFill="1" applyAlignment="1" applyProtection="1">
      <protection hidden="1"/>
    </xf>
    <xf numFmtId="9" fontId="0" fillId="2" borderId="0" xfId="23" applyFont="1" applyFill="1" applyAlignment="1" applyProtection="1">
      <protection hidden="1"/>
    </xf>
    <xf numFmtId="1" fontId="0" fillId="2" borderId="0" xfId="0" applyNumberFormat="1" applyFont="1" applyFill="1" applyAlignment="1" applyProtection="1">
      <protection hidden="1"/>
    </xf>
    <xf numFmtId="1" fontId="0" fillId="2" borderId="0" xfId="0" applyNumberFormat="1" applyFont="1" applyFill="1" applyProtection="1">
      <protection hidden="1"/>
    </xf>
    <xf numFmtId="0" fontId="17" fillId="2" borderId="0" xfId="0" applyFont="1" applyFill="1" applyProtection="1">
      <protection hidden="1"/>
    </xf>
    <xf numFmtId="8" fontId="0" fillId="6" borderId="12" xfId="0" applyNumberFormat="1" applyFont="1" applyFill="1" applyBorder="1" applyAlignment="1" applyProtection="1">
      <alignment horizontal="center" vertical="center"/>
      <protection hidden="1"/>
    </xf>
    <xf numFmtId="8" fontId="0" fillId="6" borderId="14" xfId="0" applyNumberFormat="1" applyFont="1" applyFill="1" applyBorder="1" applyAlignment="1" applyProtection="1">
      <alignment horizontal="center" vertical="center"/>
      <protection hidden="1"/>
    </xf>
    <xf numFmtId="8" fontId="3" fillId="2" borderId="12" xfId="0" applyNumberFormat="1" applyFont="1" applyFill="1" applyBorder="1" applyAlignment="1" applyProtection="1">
      <alignment horizontal="center" vertical="center"/>
      <protection hidden="1"/>
    </xf>
    <xf numFmtId="8" fontId="3" fillId="2" borderId="14" xfId="0" applyNumberFormat="1" applyFont="1" applyFill="1" applyBorder="1" applyAlignment="1" applyProtection="1">
      <alignment horizontal="center" vertical="center"/>
      <protection hidden="1"/>
    </xf>
    <xf numFmtId="0" fontId="0" fillId="3" borderId="11" xfId="0" applyFont="1" applyFill="1" applyBorder="1" applyAlignment="1" applyProtection="1">
      <alignment horizontal="center"/>
      <protection locked="0"/>
    </xf>
    <xf numFmtId="0" fontId="0" fillId="3" borderId="35" xfId="0" applyFont="1" applyFill="1" applyBorder="1" applyAlignment="1" applyProtection="1">
      <alignment horizontal="center"/>
      <protection locked="0"/>
    </xf>
    <xf numFmtId="0" fontId="0" fillId="3" borderId="22" xfId="0" applyFont="1" applyFill="1" applyBorder="1" applyAlignment="1" applyProtection="1">
      <alignment horizontal="center"/>
      <protection locked="0"/>
    </xf>
    <xf numFmtId="0" fontId="0" fillId="3" borderId="36" xfId="0" applyFont="1" applyFill="1" applyBorder="1" applyAlignment="1" applyProtection="1">
      <alignment horizontal="center"/>
      <protection locked="0"/>
    </xf>
    <xf numFmtId="0" fontId="0" fillId="3" borderId="23" xfId="0" applyFont="1" applyFill="1" applyBorder="1" applyAlignment="1" applyProtection="1">
      <alignment horizontal="center"/>
      <protection locked="0"/>
    </xf>
    <xf numFmtId="0" fontId="0" fillId="3" borderId="39" xfId="0" applyFont="1" applyFill="1" applyBorder="1" applyAlignment="1" applyProtection="1">
      <alignment horizontal="center"/>
      <protection locked="0"/>
    </xf>
    <xf numFmtId="0" fontId="1" fillId="4" borderId="12" xfId="0" applyFont="1" applyFill="1" applyBorder="1" applyAlignment="1" applyProtection="1">
      <alignment horizontal="center" vertical="center"/>
      <protection hidden="1"/>
    </xf>
    <xf numFmtId="0" fontId="1" fillId="4" borderId="14" xfId="0" applyFont="1" applyFill="1" applyBorder="1" applyAlignment="1" applyProtection="1">
      <alignment horizontal="center" vertical="center"/>
      <protection hidden="1"/>
    </xf>
    <xf numFmtId="4" fontId="3" fillId="6" borderId="12" xfId="0" applyNumberFormat="1" applyFont="1" applyFill="1" applyBorder="1" applyAlignment="1" applyProtection="1">
      <alignment horizontal="center" vertical="center"/>
      <protection hidden="1"/>
    </xf>
    <xf numFmtId="4" fontId="3" fillId="6" borderId="14" xfId="0" applyNumberFormat="1" applyFont="1" applyFill="1" applyBorder="1" applyAlignment="1" applyProtection="1">
      <alignment horizontal="center" vertical="center"/>
      <protection hidden="1"/>
    </xf>
    <xf numFmtId="8" fontId="3" fillId="6" borderId="11" xfId="0" applyNumberFormat="1" applyFont="1" applyFill="1" applyBorder="1" applyAlignment="1" applyProtection="1">
      <alignment horizontal="center" vertical="center"/>
      <protection hidden="1"/>
    </xf>
    <xf numFmtId="8" fontId="3" fillId="6" borderId="35" xfId="0" applyNumberFormat="1" applyFont="1" applyFill="1" applyBorder="1" applyAlignment="1" applyProtection="1">
      <alignment horizontal="center" vertical="center"/>
      <protection hidden="1"/>
    </xf>
    <xf numFmtId="8" fontId="3" fillId="6" borderId="22" xfId="0" applyNumberFormat="1" applyFont="1" applyFill="1" applyBorder="1" applyAlignment="1" applyProtection="1">
      <alignment horizontal="center" vertical="center"/>
      <protection hidden="1"/>
    </xf>
    <xf numFmtId="8" fontId="3" fillId="6" borderId="36" xfId="0" applyNumberFormat="1" applyFont="1" applyFill="1" applyBorder="1" applyAlignment="1" applyProtection="1">
      <alignment horizontal="center" vertical="center"/>
      <protection hidden="1"/>
    </xf>
    <xf numFmtId="8" fontId="3" fillId="6" borderId="23" xfId="0" applyNumberFormat="1" applyFont="1" applyFill="1" applyBorder="1" applyAlignment="1" applyProtection="1">
      <alignment horizontal="center" vertical="center"/>
      <protection hidden="1"/>
    </xf>
    <xf numFmtId="8" fontId="3" fillId="6" borderId="39" xfId="0" applyNumberFormat="1" applyFont="1" applyFill="1" applyBorder="1" applyAlignment="1" applyProtection="1">
      <alignment horizontal="center" vertical="center"/>
      <protection hidden="1"/>
    </xf>
    <xf numFmtId="4" fontId="0" fillId="6" borderId="21" xfId="0" applyNumberFormat="1" applyFont="1" applyFill="1" applyBorder="1" applyAlignment="1" applyProtection="1">
      <alignment horizontal="center" vertical="center"/>
      <protection hidden="1"/>
    </xf>
    <xf numFmtId="4" fontId="0" fillId="6" borderId="3" xfId="0" applyNumberFormat="1" applyFont="1" applyFill="1" applyBorder="1" applyAlignment="1" applyProtection="1">
      <alignment horizontal="center" vertical="center"/>
      <protection hidden="1"/>
    </xf>
    <xf numFmtId="4" fontId="3" fillId="6" borderId="35" xfId="0" applyNumberFormat="1" applyFont="1" applyFill="1" applyBorder="1" applyAlignment="1" applyProtection="1">
      <alignment horizontal="center" vertical="center"/>
      <protection hidden="1"/>
    </xf>
    <xf numFmtId="4" fontId="3" fillId="6" borderId="36" xfId="0" applyNumberFormat="1" applyFont="1" applyFill="1" applyBorder="1" applyAlignment="1" applyProtection="1">
      <alignment horizontal="center" vertical="center"/>
      <protection hidden="1"/>
    </xf>
    <xf numFmtId="4" fontId="3" fillId="6" borderId="21" xfId="0" applyNumberFormat="1" applyFont="1" applyFill="1" applyBorder="1" applyAlignment="1" applyProtection="1">
      <alignment horizontal="center" vertical="center"/>
      <protection hidden="1"/>
    </xf>
    <xf numFmtId="4" fontId="3" fillId="6" borderId="3" xfId="0" applyNumberFormat="1" applyFont="1" applyFill="1" applyBorder="1" applyAlignment="1" applyProtection="1">
      <alignment horizontal="center" vertical="center"/>
      <protection hidden="1"/>
    </xf>
    <xf numFmtId="0" fontId="3" fillId="2" borderId="20" xfId="0" applyFont="1" applyFill="1" applyBorder="1" applyAlignment="1" applyProtection="1">
      <alignment horizontal="center" vertical="center" wrapText="1"/>
      <protection hidden="1"/>
    </xf>
    <xf numFmtId="0" fontId="3" fillId="2" borderId="21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3" fillId="2" borderId="2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12" xfId="0" applyFont="1" applyFill="1" applyBorder="1" applyAlignment="1" applyProtection="1">
      <alignment horizontal="left" vertical="center"/>
      <protection hidden="1"/>
    </xf>
    <xf numFmtId="0" fontId="3" fillId="2" borderId="13" xfId="0" applyFont="1" applyFill="1" applyBorder="1" applyAlignment="1" applyProtection="1">
      <alignment horizontal="left" vertical="center"/>
      <protection hidden="1"/>
    </xf>
    <xf numFmtId="0" fontId="3" fillId="2" borderId="14" xfId="0" applyFont="1" applyFill="1" applyBorder="1" applyAlignment="1" applyProtection="1">
      <alignment horizontal="left" vertical="center"/>
      <protection hidden="1"/>
    </xf>
    <xf numFmtId="0" fontId="0" fillId="2" borderId="4" xfId="0" applyFont="1" applyFill="1" applyBorder="1" applyAlignment="1" applyProtection="1">
      <alignment horizontal="center" vertical="center"/>
      <protection hidden="1"/>
    </xf>
    <xf numFmtId="0" fontId="0" fillId="2" borderId="9" xfId="0" applyFont="1" applyFill="1" applyBorder="1" applyAlignment="1" applyProtection="1">
      <alignment horizontal="center" vertical="center"/>
      <protection hidden="1"/>
    </xf>
    <xf numFmtId="0" fontId="0" fillId="2" borderId="33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left"/>
      <protection hidden="1"/>
    </xf>
    <xf numFmtId="0" fontId="0" fillId="2" borderId="24" xfId="0" applyFont="1" applyFill="1" applyBorder="1" applyAlignment="1" applyProtection="1">
      <alignment horizontal="center" vertical="center"/>
      <protection hidden="1"/>
    </xf>
    <xf numFmtId="0" fontId="0" fillId="2" borderId="7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 wrapText="1"/>
      <protection hidden="1"/>
    </xf>
    <xf numFmtId="4" fontId="14" fillId="6" borderId="35" xfId="0" applyNumberFormat="1" applyFont="1" applyFill="1" applyBorder="1" applyAlignment="1" applyProtection="1">
      <alignment horizontal="center" vertical="center"/>
      <protection hidden="1"/>
    </xf>
    <xf numFmtId="4" fontId="14" fillId="6" borderId="36" xfId="0" applyNumberFormat="1" applyFont="1" applyFill="1" applyBorder="1" applyAlignment="1" applyProtection="1">
      <alignment horizontal="center" vertical="center"/>
      <protection hidden="1"/>
    </xf>
    <xf numFmtId="0" fontId="11" fillId="0" borderId="0" xfId="20" applyFont="1" applyAlignment="1" applyProtection="1">
      <alignment horizontal="left" vertical="center"/>
      <protection hidden="1"/>
    </xf>
    <xf numFmtId="0" fontId="8" fillId="0" borderId="0" xfId="20" applyFont="1" applyAlignment="1" applyProtection="1">
      <alignment horizontal="left"/>
      <protection hidden="1"/>
    </xf>
    <xf numFmtId="0" fontId="8" fillId="0" borderId="0" xfId="20" applyFont="1" applyAlignment="1" applyProtection="1">
      <alignment horizontal="left" vertical="top" wrapText="1"/>
      <protection hidden="1"/>
    </xf>
    <xf numFmtId="0" fontId="8" fillId="0" borderId="0" xfId="20" applyFont="1" applyAlignment="1" applyProtection="1">
      <alignment horizontal="left" vertical="top"/>
      <protection hidden="1"/>
    </xf>
    <xf numFmtId="0" fontId="0" fillId="2" borderId="43" xfId="0" applyFont="1" applyFill="1" applyBorder="1" applyProtection="1">
      <protection hidden="1"/>
    </xf>
    <xf numFmtId="8" fontId="0" fillId="3" borderId="4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45" xfId="0" applyFont="1" applyFill="1" applyBorder="1" applyAlignment="1" applyProtection="1">
      <alignment horizontal="center" vertical="center"/>
      <protection hidden="1"/>
    </xf>
    <xf numFmtId="0" fontId="0" fillId="2" borderId="46" xfId="0" applyFont="1" applyFill="1" applyBorder="1" applyAlignment="1" applyProtection="1">
      <alignment horizontal="center" vertical="center"/>
      <protection hidden="1"/>
    </xf>
    <xf numFmtId="0" fontId="0" fillId="5" borderId="47" xfId="0" applyFont="1" applyFill="1" applyBorder="1" applyProtection="1">
      <protection hidden="1"/>
    </xf>
    <xf numFmtId="8" fontId="0" fillId="5" borderId="48" xfId="0" applyNumberFormat="1" applyFont="1" applyFill="1" applyBorder="1" applyAlignment="1" applyProtection="1">
      <alignment horizontal="center" vertical="center" wrapText="1"/>
      <protection hidden="1"/>
    </xf>
    <xf numFmtId="8" fontId="0" fillId="2" borderId="37" xfId="0" applyNumberFormat="1" applyFont="1" applyFill="1" applyBorder="1" applyAlignment="1" applyProtection="1">
      <alignment horizontal="center" vertical="center" wrapText="1"/>
      <protection hidden="1"/>
    </xf>
  </cellXfs>
  <cellStyles count="24">
    <cellStyle name="Euro" xfId="2"/>
    <cellStyle name="Euro 2" xfId="21"/>
    <cellStyle name="Migliaia [0] 2" xfId="4"/>
    <cellStyle name="Migliaia 10" xfId="15"/>
    <cellStyle name="Migliaia 11" xfId="16"/>
    <cellStyle name="Migliaia 12" xfId="17"/>
    <cellStyle name="Migliaia 13" xfId="18"/>
    <cellStyle name="Migliaia 14" xfId="19"/>
    <cellStyle name="Migliaia 15" xfId="22"/>
    <cellStyle name="Migliaia 2" xfId="5"/>
    <cellStyle name="Migliaia 3" xfId="6"/>
    <cellStyle name="Migliaia 4" xfId="3"/>
    <cellStyle name="Migliaia 5" xfId="11"/>
    <cellStyle name="Migliaia 6" xfId="13"/>
    <cellStyle name="Migliaia 7" xfId="14"/>
    <cellStyle name="Migliaia 8" xfId="12"/>
    <cellStyle name="Migliaia 9" xfId="10"/>
    <cellStyle name="Normale" xfId="0" builtinId="0"/>
    <cellStyle name="Normale 2" xfId="1"/>
    <cellStyle name="Normale 3" xfId="7"/>
    <cellStyle name="Normale 4" xfId="20"/>
    <cellStyle name="Percentuale" xfId="23" builtinId="5"/>
    <cellStyle name="Percentuale 2" xfId="8"/>
    <cellStyle name="Valuta 2" xfId="9"/>
  </cellStyles>
  <dxfs count="0"/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7147</xdr:colOff>
      <xdr:row>0</xdr:row>
      <xdr:rowOff>28577</xdr:rowOff>
    </xdr:from>
    <xdr:to>
      <xdr:col>0</xdr:col>
      <xdr:colOff>988222</xdr:colOff>
      <xdr:row>1</xdr:row>
      <xdr:rowOff>105917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7" y="28577"/>
          <a:ext cx="981075" cy="8750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1</xdr:row>
      <xdr:rowOff>74959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81075" cy="8750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1</xdr:row>
      <xdr:rowOff>74959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81075" cy="8750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1</xdr:row>
      <xdr:rowOff>74959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81075" cy="8750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1</xdr:row>
      <xdr:rowOff>74959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81075" cy="8750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1</xdr:row>
      <xdr:rowOff>74959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81075" cy="875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tabSelected="1" zoomScale="80" zoomScaleNormal="80" workbookViewId="0">
      <selection activeCell="E15" sqref="E15"/>
    </sheetView>
  </sheetViews>
  <sheetFormatPr defaultColWidth="46" defaultRowHeight="15" x14ac:dyDescent="0.25"/>
  <cols>
    <col min="1" max="1" width="23.5703125" style="3" customWidth="1"/>
    <col min="2" max="2" width="53.140625" style="3" customWidth="1"/>
    <col min="3" max="3" width="45" style="3" customWidth="1"/>
    <col min="4" max="4" width="36.42578125" style="3" customWidth="1"/>
    <col min="5" max="5" width="21" style="3" customWidth="1"/>
    <col min="6" max="6" width="22.7109375" style="56" customWidth="1"/>
    <col min="7" max="7" width="14.28515625" style="3" customWidth="1"/>
    <col min="8" max="8" width="38.42578125" style="3" customWidth="1"/>
    <col min="9" max="9" width="15" style="3" customWidth="1"/>
    <col min="10" max="10" width="27.5703125" style="3" customWidth="1"/>
    <col min="11" max="11" width="24.42578125" style="3" customWidth="1"/>
    <col min="12" max="12" width="24.7109375" style="3" customWidth="1"/>
    <col min="13" max="13" width="27.85546875" style="3" customWidth="1"/>
    <col min="14" max="16384" width="46" style="3"/>
  </cols>
  <sheetData>
    <row r="1" spans="1:16" ht="63" customHeight="1" x14ac:dyDescent="0.25">
      <c r="B1" s="110" t="s">
        <v>0</v>
      </c>
      <c r="C1" s="110"/>
      <c r="D1" s="110"/>
      <c r="E1" s="4"/>
      <c r="F1" s="6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5">
      <c r="B2" s="111" t="s">
        <v>82</v>
      </c>
      <c r="C2" s="111"/>
      <c r="D2" s="111"/>
      <c r="E2" s="5"/>
      <c r="F2" s="6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5.75" thickBot="1" x14ac:dyDescent="0.3"/>
    <row r="4" spans="1:16" ht="27.75" customHeight="1" thickBot="1" x14ac:dyDescent="0.3">
      <c r="A4" s="104" t="s">
        <v>1</v>
      </c>
      <c r="B4" s="105"/>
      <c r="C4" s="105"/>
      <c r="D4" s="106"/>
    </row>
    <row r="5" spans="1:16" ht="15.75" thickBot="1" x14ac:dyDescent="0.3">
      <c r="A5" s="6" t="s">
        <v>2</v>
      </c>
      <c r="B5" s="7" t="s">
        <v>44</v>
      </c>
      <c r="C5" s="8" t="s">
        <v>4</v>
      </c>
      <c r="D5" s="9" t="s">
        <v>5</v>
      </c>
    </row>
    <row r="6" spans="1:16" x14ac:dyDescent="0.25">
      <c r="A6" s="107" t="s">
        <v>6</v>
      </c>
      <c r="B6" s="10" t="s">
        <v>7</v>
      </c>
      <c r="C6" s="58"/>
      <c r="D6" s="11">
        <v>500</v>
      </c>
      <c r="E6" s="72" t="str">
        <f t="shared" ref="E6:E22" si="0">IF(ISNUMBER(C6),IF(C6&gt;D6,"Il valore supera la base d'asta unitaria",IF(C6&gt;0," ","Il valore immesso deve essere maggiore di 0"))," ")</f>
        <v xml:space="preserve"> </v>
      </c>
    </row>
    <row r="7" spans="1:16" x14ac:dyDescent="0.25">
      <c r="A7" s="108"/>
      <c r="B7" s="12" t="s">
        <v>8</v>
      </c>
      <c r="C7" s="59"/>
      <c r="D7" s="13">
        <v>400</v>
      </c>
      <c r="E7" s="72" t="str">
        <f t="shared" si="0"/>
        <v xml:space="preserve"> </v>
      </c>
    </row>
    <row r="8" spans="1:16" x14ac:dyDescent="0.25">
      <c r="A8" s="108"/>
      <c r="B8" s="12" t="s">
        <v>9</v>
      </c>
      <c r="C8" s="59"/>
      <c r="D8" s="13">
        <v>300</v>
      </c>
      <c r="E8" s="72" t="str">
        <f t="shared" si="0"/>
        <v xml:space="preserve"> </v>
      </c>
    </row>
    <row r="9" spans="1:16" x14ac:dyDescent="0.25">
      <c r="A9" s="108"/>
      <c r="B9" s="12" t="s">
        <v>10</v>
      </c>
      <c r="C9" s="59"/>
      <c r="D9" s="13">
        <v>250</v>
      </c>
      <c r="E9" s="72" t="str">
        <f t="shared" si="0"/>
        <v xml:space="preserve"> </v>
      </c>
    </row>
    <row r="10" spans="1:16" x14ac:dyDescent="0.25">
      <c r="A10" s="108"/>
      <c r="B10" s="12" t="s">
        <v>11</v>
      </c>
      <c r="C10" s="59"/>
      <c r="D10" s="13">
        <v>450</v>
      </c>
      <c r="E10" s="72" t="str">
        <f t="shared" si="0"/>
        <v xml:space="preserve"> </v>
      </c>
    </row>
    <row r="11" spans="1:16" x14ac:dyDescent="0.25">
      <c r="A11" s="108"/>
      <c r="B11" s="12" t="s">
        <v>12</v>
      </c>
      <c r="C11" s="59"/>
      <c r="D11" s="13">
        <v>600</v>
      </c>
      <c r="E11" s="72" t="str">
        <f t="shared" si="0"/>
        <v xml:space="preserve"> </v>
      </c>
    </row>
    <row r="12" spans="1:16" x14ac:dyDescent="0.25">
      <c r="A12" s="108"/>
      <c r="B12" s="12" t="s">
        <v>13</v>
      </c>
      <c r="C12" s="59"/>
      <c r="D12" s="13">
        <v>500</v>
      </c>
      <c r="E12" s="72" t="str">
        <f t="shared" si="0"/>
        <v xml:space="preserve"> </v>
      </c>
    </row>
    <row r="13" spans="1:16" x14ac:dyDescent="0.25">
      <c r="A13" s="108"/>
      <c r="B13" s="12" t="s">
        <v>14</v>
      </c>
      <c r="C13" s="59"/>
      <c r="D13" s="13">
        <v>480</v>
      </c>
      <c r="E13" s="72" t="str">
        <f t="shared" si="0"/>
        <v xml:space="preserve"> </v>
      </c>
    </row>
    <row r="14" spans="1:16" x14ac:dyDescent="0.25">
      <c r="A14" s="108"/>
      <c r="B14" s="12" t="s">
        <v>15</v>
      </c>
      <c r="C14" s="59"/>
      <c r="D14" s="13">
        <v>450</v>
      </c>
      <c r="E14" s="72" t="str">
        <f t="shared" si="0"/>
        <v xml:space="preserve"> </v>
      </c>
    </row>
    <row r="15" spans="1:16" x14ac:dyDescent="0.25">
      <c r="A15" s="108"/>
      <c r="B15" s="12" t="s">
        <v>16</v>
      </c>
      <c r="C15" s="59"/>
      <c r="D15" s="13">
        <v>600</v>
      </c>
      <c r="E15" s="72" t="str">
        <f t="shared" si="0"/>
        <v xml:space="preserve"> </v>
      </c>
    </row>
    <row r="16" spans="1:16" x14ac:dyDescent="0.25">
      <c r="A16" s="108"/>
      <c r="B16" s="12" t="s">
        <v>17</v>
      </c>
      <c r="C16" s="59"/>
      <c r="D16" s="13">
        <v>450</v>
      </c>
      <c r="E16" s="72" t="str">
        <f t="shared" si="0"/>
        <v xml:space="preserve"> </v>
      </c>
    </row>
    <row r="17" spans="1:15" x14ac:dyDescent="0.25">
      <c r="A17" s="108"/>
      <c r="B17" s="12" t="s">
        <v>18</v>
      </c>
      <c r="C17" s="59"/>
      <c r="D17" s="13">
        <v>600</v>
      </c>
      <c r="E17" s="72" t="str">
        <f t="shared" si="0"/>
        <v xml:space="preserve"> </v>
      </c>
    </row>
    <row r="18" spans="1:15" x14ac:dyDescent="0.25">
      <c r="A18" s="108"/>
      <c r="B18" s="12" t="s">
        <v>19</v>
      </c>
      <c r="C18" s="59"/>
      <c r="D18" s="13">
        <v>550</v>
      </c>
      <c r="E18" s="72" t="str">
        <f t="shared" si="0"/>
        <v xml:space="preserve"> </v>
      </c>
    </row>
    <row r="19" spans="1:15" x14ac:dyDescent="0.25">
      <c r="A19" s="108"/>
      <c r="B19" s="12" t="s">
        <v>20</v>
      </c>
      <c r="C19" s="59"/>
      <c r="D19" s="13">
        <v>650</v>
      </c>
      <c r="E19" s="72" t="str">
        <f t="shared" si="0"/>
        <v xml:space="preserve"> </v>
      </c>
    </row>
    <row r="20" spans="1:15" x14ac:dyDescent="0.25">
      <c r="A20" s="108"/>
      <c r="B20" s="12" t="s">
        <v>21</v>
      </c>
      <c r="C20" s="59"/>
      <c r="D20" s="13">
        <v>400</v>
      </c>
      <c r="E20" s="72" t="str">
        <f t="shared" si="0"/>
        <v xml:space="preserve"> </v>
      </c>
    </row>
    <row r="21" spans="1:15" ht="15.75" thickBot="1" x14ac:dyDescent="0.3">
      <c r="A21" s="109"/>
      <c r="B21" s="14" t="s">
        <v>22</v>
      </c>
      <c r="C21" s="59"/>
      <c r="D21" s="15">
        <v>300</v>
      </c>
      <c r="E21" s="72" t="str">
        <f t="shared" si="0"/>
        <v xml:space="preserve"> </v>
      </c>
    </row>
    <row r="22" spans="1:15" x14ac:dyDescent="0.25">
      <c r="A22" s="107" t="s">
        <v>39</v>
      </c>
      <c r="B22" s="10" t="s">
        <v>42</v>
      </c>
      <c r="C22" s="58"/>
      <c r="D22" s="11">
        <v>202.14</v>
      </c>
      <c r="E22" s="72" t="str">
        <f t="shared" si="0"/>
        <v xml:space="preserve"> </v>
      </c>
    </row>
    <row r="23" spans="1:15" x14ac:dyDescent="0.25">
      <c r="A23" s="112"/>
      <c r="B23" s="16" t="s">
        <v>73</v>
      </c>
      <c r="C23" s="17">
        <f>C22*50%</f>
        <v>0</v>
      </c>
      <c r="D23" s="18">
        <f>D22*50%</f>
        <v>101.07</v>
      </c>
    </row>
    <row r="24" spans="1:15" x14ac:dyDescent="0.25">
      <c r="A24" s="112"/>
      <c r="B24" s="16" t="s">
        <v>52</v>
      </c>
      <c r="C24" s="17">
        <f>C22*50%</f>
        <v>0</v>
      </c>
      <c r="D24" s="13">
        <f>D22*50%</f>
        <v>101.07</v>
      </c>
    </row>
    <row r="25" spans="1:15" x14ac:dyDescent="0.25">
      <c r="A25" s="112"/>
      <c r="B25" s="16" t="s">
        <v>53</v>
      </c>
      <c r="C25" s="17">
        <f>C22*10%</f>
        <v>0</v>
      </c>
      <c r="D25" s="13">
        <f>D22*10%</f>
        <v>20.213999999999999</v>
      </c>
    </row>
    <row r="26" spans="1:15" ht="15.75" thickBot="1" x14ac:dyDescent="0.3">
      <c r="A26" s="113"/>
      <c r="B26" s="19" t="s">
        <v>41</v>
      </c>
      <c r="C26" s="60"/>
      <c r="D26" s="20">
        <v>0.38</v>
      </c>
      <c r="E26" s="72" t="str">
        <f>IF(ISNUMBER(C26),IF(C26&gt;D26,"Il valore supera la base d'asta unitaria",IF(C26&gt;0," ","Il valore immesso deve essere maggiore di 0"))," ")</f>
        <v xml:space="preserve"> </v>
      </c>
    </row>
    <row r="27" spans="1:15" x14ac:dyDescent="0.25">
      <c r="A27" s="21"/>
      <c r="B27" s="22"/>
      <c r="C27" s="23"/>
      <c r="D27" s="23"/>
    </row>
    <row r="28" spans="1:15" ht="15.75" thickBot="1" x14ac:dyDescent="0.3"/>
    <row r="29" spans="1:15" ht="26.25" customHeight="1" thickBot="1" x14ac:dyDescent="0.3">
      <c r="A29" s="104" t="s">
        <v>67</v>
      </c>
      <c r="B29" s="105"/>
      <c r="C29" s="105"/>
      <c r="D29" s="105"/>
      <c r="E29" s="106"/>
    </row>
    <row r="30" spans="1:15" ht="15.75" thickBot="1" x14ac:dyDescent="0.3">
      <c r="A30" s="6" t="s">
        <v>40</v>
      </c>
      <c r="B30" s="24" t="s">
        <v>50</v>
      </c>
      <c r="C30" s="25" t="s">
        <v>43</v>
      </c>
      <c r="D30" s="83" t="s">
        <v>68</v>
      </c>
      <c r="E30" s="84"/>
      <c r="F30" s="26"/>
    </row>
    <row r="31" spans="1:15" ht="22.5" customHeight="1" x14ac:dyDescent="0.25">
      <c r="A31" s="99" t="s">
        <v>45</v>
      </c>
      <c r="B31" s="27" t="s">
        <v>42</v>
      </c>
      <c r="C31" s="28">
        <v>25500</v>
      </c>
      <c r="D31" s="29">
        <f>C31*C22</f>
        <v>0</v>
      </c>
      <c r="E31" s="95">
        <f>SUM(D31:D42)</f>
        <v>0</v>
      </c>
      <c r="F31" s="30"/>
      <c r="H31" s="68"/>
      <c r="I31" s="69"/>
      <c r="J31" s="70"/>
      <c r="K31" s="68"/>
      <c r="L31" s="70"/>
      <c r="N31" s="3">
        <v>1800</v>
      </c>
      <c r="O31" s="3">
        <f>M31+N31</f>
        <v>1800</v>
      </c>
    </row>
    <row r="32" spans="1:15" ht="24" customHeight="1" x14ac:dyDescent="0.25">
      <c r="A32" s="100"/>
      <c r="B32" s="31" t="s">
        <v>74</v>
      </c>
      <c r="C32" s="32">
        <v>13100</v>
      </c>
      <c r="D32" s="33">
        <f>C32*C23</f>
        <v>0</v>
      </c>
      <c r="E32" s="96"/>
      <c r="F32" s="30"/>
      <c r="I32" s="63"/>
      <c r="J32" s="71"/>
      <c r="L32" s="71"/>
      <c r="N32" s="3">
        <v>900</v>
      </c>
      <c r="O32" s="3">
        <f>M32+N32</f>
        <v>900</v>
      </c>
    </row>
    <row r="33" spans="1:15" ht="30.75" customHeight="1" x14ac:dyDescent="0.25">
      <c r="A33" s="100"/>
      <c r="B33" s="34" t="s">
        <v>52</v>
      </c>
      <c r="C33" s="35">
        <v>13700</v>
      </c>
      <c r="D33" s="36">
        <f>C33*C24</f>
        <v>0</v>
      </c>
      <c r="E33" s="96"/>
      <c r="I33" s="63"/>
      <c r="J33" s="71"/>
      <c r="L33" s="71"/>
      <c r="N33" s="3">
        <v>1000</v>
      </c>
      <c r="O33" s="3">
        <f>M33+N33</f>
        <v>1000</v>
      </c>
    </row>
    <row r="34" spans="1:15" ht="34.5" customHeight="1" thickBot="1" x14ac:dyDescent="0.3">
      <c r="A34" s="100"/>
      <c r="B34" s="37" t="s">
        <v>53</v>
      </c>
      <c r="C34" s="38">
        <v>2900</v>
      </c>
      <c r="D34" s="39">
        <f>C34*C25</f>
        <v>0</v>
      </c>
      <c r="E34" s="96"/>
      <c r="I34" s="63"/>
      <c r="J34" s="71"/>
      <c r="N34" s="3">
        <f>L34+M34</f>
        <v>0</v>
      </c>
    </row>
    <row r="35" spans="1:15" ht="33" customHeight="1" thickBot="1" x14ac:dyDescent="0.3">
      <c r="A35" s="100"/>
      <c r="B35" s="40" t="s">
        <v>6</v>
      </c>
      <c r="C35" s="41">
        <v>4200</v>
      </c>
      <c r="D35" s="93">
        <f>C35*(C37*C6+C38*C7+C39*C8+C40*C9+C41*C10+C42*C13)</f>
        <v>0</v>
      </c>
      <c r="E35" s="97"/>
    </row>
    <row r="36" spans="1:15" x14ac:dyDescent="0.25">
      <c r="A36" s="100"/>
      <c r="B36" s="42" t="s">
        <v>3</v>
      </c>
      <c r="C36" s="43" t="s">
        <v>54</v>
      </c>
      <c r="D36" s="93"/>
      <c r="E36" s="97"/>
    </row>
    <row r="37" spans="1:15" x14ac:dyDescent="0.25">
      <c r="A37" s="100"/>
      <c r="B37" s="44" t="s">
        <v>23</v>
      </c>
      <c r="C37" s="45">
        <v>0.05</v>
      </c>
      <c r="D37" s="93"/>
      <c r="E37" s="97"/>
    </row>
    <row r="38" spans="1:15" x14ac:dyDescent="0.25">
      <c r="A38" s="100"/>
      <c r="B38" s="46" t="s">
        <v>24</v>
      </c>
      <c r="C38" s="45">
        <v>0.27</v>
      </c>
      <c r="D38" s="93"/>
      <c r="E38" s="97"/>
    </row>
    <row r="39" spans="1:15" x14ac:dyDescent="0.25">
      <c r="A39" s="100"/>
      <c r="B39" s="46" t="s">
        <v>25</v>
      </c>
      <c r="C39" s="45">
        <v>0.3</v>
      </c>
      <c r="D39" s="93"/>
      <c r="E39" s="97"/>
    </row>
    <row r="40" spans="1:15" x14ac:dyDescent="0.25">
      <c r="A40" s="100"/>
      <c r="B40" s="46" t="s">
        <v>26</v>
      </c>
      <c r="C40" s="45">
        <v>0.24</v>
      </c>
      <c r="D40" s="93"/>
      <c r="E40" s="97"/>
    </row>
    <row r="41" spans="1:15" x14ac:dyDescent="0.25">
      <c r="A41" s="100"/>
      <c r="B41" s="46" t="s">
        <v>27</v>
      </c>
      <c r="C41" s="45">
        <v>0.05</v>
      </c>
      <c r="D41" s="93"/>
      <c r="E41" s="97"/>
    </row>
    <row r="42" spans="1:15" ht="15.75" thickBot="1" x14ac:dyDescent="0.3">
      <c r="A42" s="100"/>
      <c r="B42" s="46" t="s">
        <v>30</v>
      </c>
      <c r="C42" s="45">
        <v>0.09</v>
      </c>
      <c r="D42" s="94"/>
      <c r="E42" s="98"/>
    </row>
    <row r="43" spans="1:15" ht="36.75" customHeight="1" thickBot="1" x14ac:dyDescent="0.3">
      <c r="A43" s="47" t="s">
        <v>46</v>
      </c>
      <c r="B43" s="40" t="s">
        <v>51</v>
      </c>
      <c r="C43" s="41">
        <v>54000</v>
      </c>
      <c r="D43" s="85">
        <f>C43*C26*12</f>
        <v>0</v>
      </c>
      <c r="E43" s="86"/>
      <c r="F43" s="66"/>
      <c r="H43" s="49"/>
    </row>
    <row r="44" spans="1:15" ht="30" customHeight="1" thickBot="1" x14ac:dyDescent="0.3">
      <c r="A44" s="101" t="s">
        <v>47</v>
      </c>
      <c r="B44" s="40" t="s">
        <v>6</v>
      </c>
      <c r="C44" s="41">
        <v>6800</v>
      </c>
      <c r="D44" s="87">
        <f>C44*(C46*C6+C47*C7+C48*C8+C49*C9+C50*C10+C51*C11+C52*C12+C53*C13)</f>
        <v>0</v>
      </c>
      <c r="E44" s="88"/>
    </row>
    <row r="45" spans="1:15" x14ac:dyDescent="0.25">
      <c r="A45" s="102"/>
      <c r="B45" s="42" t="s">
        <v>3</v>
      </c>
      <c r="C45" s="43" t="s">
        <v>54</v>
      </c>
      <c r="D45" s="89"/>
      <c r="E45" s="90"/>
      <c r="F45" s="67"/>
    </row>
    <row r="46" spans="1:15" x14ac:dyDescent="0.25">
      <c r="A46" s="102"/>
      <c r="B46" s="44" t="s">
        <v>23</v>
      </c>
      <c r="C46" s="45">
        <v>0.05</v>
      </c>
      <c r="D46" s="89"/>
      <c r="E46" s="90"/>
    </row>
    <row r="47" spans="1:15" x14ac:dyDescent="0.25">
      <c r="A47" s="102"/>
      <c r="B47" s="46" t="s">
        <v>24</v>
      </c>
      <c r="C47" s="45">
        <v>0.14000000000000001</v>
      </c>
      <c r="D47" s="89"/>
      <c r="E47" s="90"/>
    </row>
    <row r="48" spans="1:15" x14ac:dyDescent="0.25">
      <c r="A48" s="102"/>
      <c r="B48" s="46" t="s">
        <v>25</v>
      </c>
      <c r="C48" s="45">
        <v>0.24</v>
      </c>
      <c r="D48" s="89"/>
      <c r="E48" s="90"/>
    </row>
    <row r="49" spans="1:8" x14ac:dyDescent="0.25">
      <c r="A49" s="102"/>
      <c r="B49" s="46" t="s">
        <v>55</v>
      </c>
      <c r="C49" s="45">
        <v>0.37</v>
      </c>
      <c r="D49" s="89"/>
      <c r="E49" s="90"/>
    </row>
    <row r="50" spans="1:8" x14ac:dyDescent="0.25">
      <c r="A50" s="102"/>
      <c r="B50" s="46" t="s">
        <v>27</v>
      </c>
      <c r="C50" s="45">
        <v>0.05</v>
      </c>
      <c r="D50" s="89"/>
      <c r="E50" s="90"/>
    </row>
    <row r="51" spans="1:8" x14ac:dyDescent="0.25">
      <c r="A51" s="102"/>
      <c r="B51" s="46" t="s">
        <v>28</v>
      </c>
      <c r="C51" s="45">
        <v>0.05</v>
      </c>
      <c r="D51" s="89"/>
      <c r="E51" s="90"/>
    </row>
    <row r="52" spans="1:8" x14ac:dyDescent="0.25">
      <c r="A52" s="102"/>
      <c r="B52" s="46" t="s">
        <v>29</v>
      </c>
      <c r="C52" s="45">
        <v>0.05</v>
      </c>
      <c r="D52" s="89"/>
      <c r="E52" s="90"/>
    </row>
    <row r="53" spans="1:8" ht="15.75" thickBot="1" x14ac:dyDescent="0.3">
      <c r="A53" s="102"/>
      <c r="B53" s="46" t="s">
        <v>30</v>
      </c>
      <c r="C53" s="45">
        <v>0.05</v>
      </c>
      <c r="D53" s="91"/>
      <c r="E53" s="92"/>
    </row>
    <row r="54" spans="1:8" ht="32.25" customHeight="1" thickBot="1" x14ac:dyDescent="0.3">
      <c r="A54" s="101" t="s">
        <v>48</v>
      </c>
      <c r="B54" s="40" t="s">
        <v>6</v>
      </c>
      <c r="C54" s="41">
        <v>36200</v>
      </c>
      <c r="D54" s="87">
        <f>C54*(C56*C7+C57*C8+C58*C12+C59*C13+C60*C14)</f>
        <v>0</v>
      </c>
      <c r="E54" s="88"/>
      <c r="F54" s="67"/>
      <c r="H54" s="49"/>
    </row>
    <row r="55" spans="1:8" x14ac:dyDescent="0.25">
      <c r="A55" s="102"/>
      <c r="B55" s="42" t="s">
        <v>3</v>
      </c>
      <c r="C55" s="43" t="s">
        <v>54</v>
      </c>
      <c r="D55" s="89"/>
      <c r="E55" s="90"/>
    </row>
    <row r="56" spans="1:8" x14ac:dyDescent="0.25">
      <c r="A56" s="102"/>
      <c r="B56" s="46" t="s">
        <v>24</v>
      </c>
      <c r="C56" s="45">
        <v>0.1</v>
      </c>
      <c r="D56" s="89"/>
      <c r="E56" s="90"/>
    </row>
    <row r="57" spans="1:8" x14ac:dyDescent="0.25">
      <c r="A57" s="102"/>
      <c r="B57" s="46" t="s">
        <v>25</v>
      </c>
      <c r="C57" s="45">
        <v>0.15</v>
      </c>
      <c r="D57" s="89"/>
      <c r="E57" s="90"/>
    </row>
    <row r="58" spans="1:8" x14ac:dyDescent="0.25">
      <c r="A58" s="102"/>
      <c r="B58" s="46" t="s">
        <v>29</v>
      </c>
      <c r="C58" s="45">
        <v>0.05</v>
      </c>
      <c r="D58" s="89"/>
      <c r="E58" s="90"/>
      <c r="F58" s="67"/>
    </row>
    <row r="59" spans="1:8" x14ac:dyDescent="0.25">
      <c r="A59" s="102"/>
      <c r="B59" s="46" t="s">
        <v>30</v>
      </c>
      <c r="C59" s="45">
        <v>0.35</v>
      </c>
      <c r="D59" s="89"/>
      <c r="E59" s="90"/>
    </row>
    <row r="60" spans="1:8" ht="15.75" thickBot="1" x14ac:dyDescent="0.3">
      <c r="A60" s="102"/>
      <c r="B60" s="46" t="s">
        <v>31</v>
      </c>
      <c r="C60" s="45">
        <v>0.35</v>
      </c>
      <c r="D60" s="91"/>
      <c r="E60" s="92"/>
    </row>
    <row r="61" spans="1:8" ht="30.75" customHeight="1" thickBot="1" x14ac:dyDescent="0.3">
      <c r="A61" s="99" t="s">
        <v>49</v>
      </c>
      <c r="B61" s="40" t="s">
        <v>6</v>
      </c>
      <c r="C61" s="41">
        <v>33900</v>
      </c>
      <c r="D61" s="87">
        <f>C61*(C63*C10+C64*C12+C65*C13+C66*C15+C67*C16+C68*C17+C69*C18+C70*C19+C71*C20+C72*C21)</f>
        <v>0</v>
      </c>
      <c r="E61" s="88"/>
      <c r="F61" s="67"/>
    </row>
    <row r="62" spans="1:8" x14ac:dyDescent="0.25">
      <c r="A62" s="100"/>
      <c r="B62" s="50" t="s">
        <v>3</v>
      </c>
      <c r="C62" s="51" t="s">
        <v>54</v>
      </c>
      <c r="D62" s="89"/>
      <c r="E62" s="90"/>
    </row>
    <row r="63" spans="1:8" x14ac:dyDescent="0.25">
      <c r="A63" s="100"/>
      <c r="B63" s="46" t="s">
        <v>27</v>
      </c>
      <c r="C63" s="45">
        <v>0.08</v>
      </c>
      <c r="D63" s="89"/>
      <c r="E63" s="90"/>
    </row>
    <row r="64" spans="1:8" x14ac:dyDescent="0.25">
      <c r="A64" s="100"/>
      <c r="B64" s="46" t="s">
        <v>29</v>
      </c>
      <c r="C64" s="45">
        <v>0.08</v>
      </c>
      <c r="D64" s="89"/>
      <c r="E64" s="90"/>
    </row>
    <row r="65" spans="1:7" x14ac:dyDescent="0.25">
      <c r="A65" s="100"/>
      <c r="B65" s="46" t="s">
        <v>30</v>
      </c>
      <c r="C65" s="45">
        <v>0.1</v>
      </c>
      <c r="D65" s="89"/>
      <c r="E65" s="90"/>
    </row>
    <row r="66" spans="1:7" x14ac:dyDescent="0.25">
      <c r="A66" s="100"/>
      <c r="B66" s="46" t="s">
        <v>32</v>
      </c>
      <c r="C66" s="45">
        <v>0.03</v>
      </c>
      <c r="D66" s="89"/>
      <c r="E66" s="90"/>
    </row>
    <row r="67" spans="1:7" x14ac:dyDescent="0.25">
      <c r="A67" s="100"/>
      <c r="B67" s="46" t="s">
        <v>33</v>
      </c>
      <c r="C67" s="45">
        <v>0.06</v>
      </c>
      <c r="D67" s="89"/>
      <c r="E67" s="90"/>
    </row>
    <row r="68" spans="1:7" x14ac:dyDescent="0.25">
      <c r="A68" s="100"/>
      <c r="B68" s="46" t="s">
        <v>34</v>
      </c>
      <c r="C68" s="45">
        <v>0.2</v>
      </c>
      <c r="D68" s="89"/>
      <c r="E68" s="90"/>
    </row>
    <row r="69" spans="1:7" x14ac:dyDescent="0.25">
      <c r="A69" s="100"/>
      <c r="B69" s="46" t="s">
        <v>35</v>
      </c>
      <c r="C69" s="45">
        <v>0.25</v>
      </c>
      <c r="D69" s="89"/>
      <c r="E69" s="90"/>
    </row>
    <row r="70" spans="1:7" x14ac:dyDescent="0.25">
      <c r="A70" s="100"/>
      <c r="B70" s="46" t="s">
        <v>36</v>
      </c>
      <c r="C70" s="45">
        <v>0.04</v>
      </c>
      <c r="D70" s="89"/>
      <c r="E70" s="90"/>
    </row>
    <row r="71" spans="1:7" x14ac:dyDescent="0.25">
      <c r="A71" s="100"/>
      <c r="B71" s="46" t="s">
        <v>37</v>
      </c>
      <c r="C71" s="45">
        <v>0.09</v>
      </c>
      <c r="D71" s="89"/>
      <c r="E71" s="90"/>
    </row>
    <row r="72" spans="1:7" ht="15.75" thickBot="1" x14ac:dyDescent="0.3">
      <c r="A72" s="103"/>
      <c r="B72" s="52" t="s">
        <v>38</v>
      </c>
      <c r="C72" s="53">
        <v>7.0000000000000007E-2</v>
      </c>
      <c r="D72" s="91"/>
      <c r="E72" s="92"/>
      <c r="G72" s="54"/>
    </row>
    <row r="73" spans="1:7" ht="15.75" thickBot="1" x14ac:dyDescent="0.3">
      <c r="G73" s="54"/>
    </row>
    <row r="74" spans="1:7" ht="15.75" thickBot="1" x14ac:dyDescent="0.3">
      <c r="C74" s="9" t="s">
        <v>56</v>
      </c>
      <c r="D74" s="73">
        <f>SUM(E31,D43,D44,D54,D61,)</f>
        <v>0</v>
      </c>
      <c r="E74" s="74"/>
      <c r="F74" s="72" t="str">
        <f>IF(D74&lt;&gt;" ",IF(D74&gt;D76,"Il Prezzo globale offerto supera la Base d'asta"," ")," ")</f>
        <v xml:space="preserve"> </v>
      </c>
      <c r="G74" s="55"/>
    </row>
    <row r="75" spans="1:7" ht="15.75" thickBot="1" x14ac:dyDescent="0.3"/>
    <row r="76" spans="1:7" ht="15.75" thickBot="1" x14ac:dyDescent="0.3">
      <c r="C76" s="9" t="s">
        <v>57</v>
      </c>
      <c r="D76" s="75">
        <v>45029396.600000001</v>
      </c>
      <c r="E76" s="76"/>
    </row>
    <row r="80" spans="1:7" ht="22.5" customHeight="1" thickBot="1" x14ac:dyDescent="0.3">
      <c r="A80" s="57" t="s">
        <v>66</v>
      </c>
    </row>
    <row r="81" spans="1:2" x14ac:dyDescent="0.25">
      <c r="A81" s="77"/>
      <c r="B81" s="78"/>
    </row>
    <row r="82" spans="1:2" x14ac:dyDescent="0.25">
      <c r="A82" s="79"/>
      <c r="B82" s="80"/>
    </row>
    <row r="83" spans="1:2" x14ac:dyDescent="0.25">
      <c r="A83" s="79"/>
      <c r="B83" s="80"/>
    </row>
    <row r="84" spans="1:2" ht="15.75" thickBot="1" x14ac:dyDescent="0.3">
      <c r="A84" s="81"/>
      <c r="B84" s="82"/>
    </row>
  </sheetData>
  <sheetProtection password="84D0" sheet="1" objects="1" scenarios="1"/>
  <mergeCells count="20">
    <mergeCell ref="A29:E29"/>
    <mergeCell ref="A4:D4"/>
    <mergeCell ref="A6:A21"/>
    <mergeCell ref="B1:D1"/>
    <mergeCell ref="B2:D2"/>
    <mergeCell ref="A22:A26"/>
    <mergeCell ref="D74:E74"/>
    <mergeCell ref="D76:E76"/>
    <mergeCell ref="A81:B84"/>
    <mergeCell ref="D30:E30"/>
    <mergeCell ref="D43:E43"/>
    <mergeCell ref="D44:E53"/>
    <mergeCell ref="D54:E60"/>
    <mergeCell ref="D61:E72"/>
    <mergeCell ref="D35:D42"/>
    <mergeCell ref="E31:E42"/>
    <mergeCell ref="A31:A42"/>
    <mergeCell ref="A44:A53"/>
    <mergeCell ref="A61:A72"/>
    <mergeCell ref="A54:A60"/>
  </mergeCells>
  <dataValidations count="1">
    <dataValidation type="custom" allowBlank="1" showInputMessage="1" showErrorMessage="1" error="Il valore immesso non deve contenere più di due cifre decimali" sqref="C6:C22 C26">
      <formula1>EXACT(C6,TRUNC(C6,2))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zoomScale="80" zoomScaleNormal="80" workbookViewId="0">
      <selection activeCell="B12" sqref="B12"/>
    </sheetView>
  </sheetViews>
  <sheetFormatPr defaultColWidth="46" defaultRowHeight="15" x14ac:dyDescent="0.25"/>
  <cols>
    <col min="1" max="1" width="23.5703125" style="3" customWidth="1"/>
    <col min="2" max="2" width="50.85546875" style="3" customWidth="1"/>
    <col min="3" max="3" width="45" style="3" customWidth="1"/>
    <col min="4" max="4" width="36.42578125" style="3" customWidth="1"/>
    <col min="5" max="5" width="15.42578125" style="3" bestFit="1" customWidth="1"/>
    <col min="6" max="16384" width="46" style="3"/>
  </cols>
  <sheetData>
    <row r="1" spans="1:16" ht="63" customHeight="1" x14ac:dyDescent="0.25">
      <c r="B1" s="110" t="s">
        <v>0</v>
      </c>
      <c r="C1" s="110"/>
      <c r="D1" s="110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5">
      <c r="B2" s="111" t="s">
        <v>82</v>
      </c>
      <c r="C2" s="111"/>
      <c r="D2" s="111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5.75" thickBot="1" x14ac:dyDescent="0.3"/>
    <row r="4" spans="1:16" ht="27.75" customHeight="1" thickBot="1" x14ac:dyDescent="0.3">
      <c r="A4" s="104" t="s">
        <v>1</v>
      </c>
      <c r="B4" s="105"/>
      <c r="C4" s="105"/>
      <c r="D4" s="106"/>
    </row>
    <row r="5" spans="1:16" ht="15.75" thickBot="1" x14ac:dyDescent="0.3">
      <c r="A5" s="6" t="s">
        <v>2</v>
      </c>
      <c r="B5" s="7" t="s">
        <v>44</v>
      </c>
      <c r="C5" s="8" t="s">
        <v>4</v>
      </c>
      <c r="D5" s="9" t="s">
        <v>5</v>
      </c>
    </row>
    <row r="6" spans="1:16" x14ac:dyDescent="0.25">
      <c r="A6" s="107" t="s">
        <v>6</v>
      </c>
      <c r="B6" s="10" t="s">
        <v>7</v>
      </c>
      <c r="C6" s="58"/>
      <c r="D6" s="11">
        <v>500</v>
      </c>
      <c r="E6" s="72" t="str">
        <f t="shared" ref="E6:E13" si="0">IF(ISNUMBER(C6),IF(C6&gt;D6,"Il valore supera la base d'asta unitaria",IF(C6&gt;0," ","Il valore immesso deve essere maggiore di 0"))," ")</f>
        <v xml:space="preserve"> </v>
      </c>
    </row>
    <row r="7" spans="1:16" x14ac:dyDescent="0.25">
      <c r="A7" s="108"/>
      <c r="B7" s="12" t="s">
        <v>8</v>
      </c>
      <c r="C7" s="59"/>
      <c r="D7" s="13">
        <v>400</v>
      </c>
      <c r="E7" s="72" t="str">
        <f t="shared" si="0"/>
        <v xml:space="preserve"> </v>
      </c>
    </row>
    <row r="8" spans="1:16" x14ac:dyDescent="0.25">
      <c r="A8" s="108"/>
      <c r="B8" s="12" t="s">
        <v>9</v>
      </c>
      <c r="C8" s="59"/>
      <c r="D8" s="13">
        <v>300</v>
      </c>
      <c r="E8" s="72" t="str">
        <f t="shared" si="0"/>
        <v xml:space="preserve"> </v>
      </c>
    </row>
    <row r="9" spans="1:16" x14ac:dyDescent="0.25">
      <c r="A9" s="108"/>
      <c r="B9" s="12" t="s">
        <v>11</v>
      </c>
      <c r="C9" s="59"/>
      <c r="D9" s="13">
        <v>450</v>
      </c>
      <c r="E9" s="72" t="str">
        <f t="shared" si="0"/>
        <v xml:space="preserve"> </v>
      </c>
    </row>
    <row r="10" spans="1:16" x14ac:dyDescent="0.25">
      <c r="A10" s="108"/>
      <c r="B10" s="12" t="s">
        <v>12</v>
      </c>
      <c r="C10" s="59"/>
      <c r="D10" s="13">
        <v>600</v>
      </c>
      <c r="E10" s="72" t="str">
        <f t="shared" si="0"/>
        <v xml:space="preserve"> </v>
      </c>
    </row>
    <row r="11" spans="1:16" x14ac:dyDescent="0.25">
      <c r="A11" s="108"/>
      <c r="B11" s="12" t="s">
        <v>13</v>
      </c>
      <c r="C11" s="59"/>
      <c r="D11" s="13">
        <v>500</v>
      </c>
      <c r="E11" s="72" t="str">
        <f t="shared" si="0"/>
        <v xml:space="preserve"> </v>
      </c>
    </row>
    <row r="12" spans="1:16" ht="15.75" thickBot="1" x14ac:dyDescent="0.3">
      <c r="A12" s="108"/>
      <c r="B12" s="12" t="s">
        <v>14</v>
      </c>
      <c r="C12" s="59"/>
      <c r="D12" s="13">
        <v>480</v>
      </c>
      <c r="E12" s="72" t="str">
        <f t="shared" si="0"/>
        <v xml:space="preserve"> </v>
      </c>
    </row>
    <row r="13" spans="1:16" x14ac:dyDescent="0.25">
      <c r="A13" s="107" t="s">
        <v>39</v>
      </c>
      <c r="B13" s="10" t="s">
        <v>69</v>
      </c>
      <c r="C13" s="58"/>
      <c r="D13" s="11">
        <v>200.81</v>
      </c>
      <c r="E13" s="72" t="str">
        <f t="shared" si="0"/>
        <v xml:space="preserve"> </v>
      </c>
    </row>
    <row r="14" spans="1:16" x14ac:dyDescent="0.25">
      <c r="A14" s="112"/>
      <c r="B14" s="16" t="s">
        <v>75</v>
      </c>
      <c r="C14" s="17">
        <f>C13*50%</f>
        <v>0</v>
      </c>
      <c r="D14" s="18">
        <f>D13*50%</f>
        <v>100.405</v>
      </c>
    </row>
    <row r="15" spans="1:16" x14ac:dyDescent="0.25">
      <c r="A15" s="112"/>
      <c r="B15" s="16" t="s">
        <v>70</v>
      </c>
      <c r="C15" s="17">
        <f>C13*50%</f>
        <v>0</v>
      </c>
      <c r="D15" s="13">
        <f>D13*50%</f>
        <v>100.405</v>
      </c>
    </row>
    <row r="16" spans="1:16" x14ac:dyDescent="0.25">
      <c r="A16" s="112"/>
      <c r="B16" s="16" t="s">
        <v>71</v>
      </c>
      <c r="C16" s="17">
        <f>C13*10%</f>
        <v>0</v>
      </c>
      <c r="D16" s="13">
        <f>D13*10%</f>
        <v>20.081000000000003</v>
      </c>
    </row>
    <row r="17" spans="1:6" ht="15.75" thickBot="1" x14ac:dyDescent="0.3">
      <c r="A17" s="113"/>
      <c r="B17" s="19" t="s">
        <v>41</v>
      </c>
      <c r="C17" s="60"/>
      <c r="D17" s="20">
        <v>0.38</v>
      </c>
      <c r="E17" s="72" t="str">
        <f>IF(ISNUMBER(C17),IF(C17&gt;D17,"Il valore supera la base d'asta unitaria",IF(C17&gt;0," ","Il valore immesso deve essere maggiore di 0"))," ")</f>
        <v xml:space="preserve"> </v>
      </c>
    </row>
    <row r="18" spans="1:6" x14ac:dyDescent="0.25">
      <c r="A18" s="21"/>
      <c r="B18" s="22"/>
      <c r="C18" s="23"/>
      <c r="D18" s="23"/>
    </row>
    <row r="19" spans="1:6" ht="15.75" thickBot="1" x14ac:dyDescent="0.3"/>
    <row r="20" spans="1:6" ht="26.25" customHeight="1" thickBot="1" x14ac:dyDescent="0.3">
      <c r="A20" s="104" t="s">
        <v>67</v>
      </c>
      <c r="B20" s="105"/>
      <c r="C20" s="105"/>
      <c r="D20" s="105"/>
      <c r="E20" s="106"/>
    </row>
    <row r="21" spans="1:6" ht="15.75" thickBot="1" x14ac:dyDescent="0.3">
      <c r="A21" s="6" t="s">
        <v>40</v>
      </c>
      <c r="B21" s="24" t="s">
        <v>50</v>
      </c>
      <c r="C21" s="25" t="s">
        <v>43</v>
      </c>
      <c r="D21" s="83" t="s">
        <v>68</v>
      </c>
      <c r="E21" s="84"/>
      <c r="F21" s="26"/>
    </row>
    <row r="22" spans="1:6" ht="22.5" customHeight="1" x14ac:dyDescent="0.25">
      <c r="A22" s="99" t="s">
        <v>45</v>
      </c>
      <c r="B22" s="27" t="s">
        <v>69</v>
      </c>
      <c r="C22" s="28">
        <v>96800</v>
      </c>
      <c r="D22" s="29">
        <f>C22*C13</f>
        <v>0</v>
      </c>
      <c r="E22" s="115">
        <f>SUM(D22:D25)</f>
        <v>0</v>
      </c>
      <c r="F22" s="30"/>
    </row>
    <row r="23" spans="1:6" ht="24" customHeight="1" x14ac:dyDescent="0.25">
      <c r="A23" s="100"/>
      <c r="B23" s="31" t="s">
        <v>76</v>
      </c>
      <c r="C23" s="32">
        <v>49600</v>
      </c>
      <c r="D23" s="33">
        <f>C23*C14</f>
        <v>0</v>
      </c>
      <c r="E23" s="116"/>
      <c r="F23" s="30"/>
    </row>
    <row r="24" spans="1:6" ht="30.75" customHeight="1" x14ac:dyDescent="0.25">
      <c r="A24" s="100"/>
      <c r="B24" s="34" t="s">
        <v>70</v>
      </c>
      <c r="C24" s="35">
        <v>52100</v>
      </c>
      <c r="D24" s="36">
        <f>C24*C15</f>
        <v>0</v>
      </c>
      <c r="E24" s="116"/>
    </row>
    <row r="25" spans="1:6" ht="34.5" customHeight="1" thickBot="1" x14ac:dyDescent="0.3">
      <c r="A25" s="100"/>
      <c r="B25" s="37" t="s">
        <v>71</v>
      </c>
      <c r="C25" s="38">
        <v>11000</v>
      </c>
      <c r="D25" s="39">
        <f>C25*C16</f>
        <v>0</v>
      </c>
      <c r="E25" s="116"/>
    </row>
    <row r="26" spans="1:6" ht="26.25" customHeight="1" thickBot="1" x14ac:dyDescent="0.3">
      <c r="A26" s="47" t="s">
        <v>46</v>
      </c>
      <c r="B26" s="40" t="s">
        <v>51</v>
      </c>
      <c r="C26" s="41">
        <v>720000</v>
      </c>
      <c r="D26" s="85">
        <f>C26*C17*12</f>
        <v>0</v>
      </c>
      <c r="E26" s="86"/>
      <c r="F26" s="48"/>
    </row>
    <row r="27" spans="1:6" ht="30" customHeight="1" thickBot="1" x14ac:dyDescent="0.3">
      <c r="A27" s="101" t="s">
        <v>47</v>
      </c>
      <c r="B27" s="40" t="s">
        <v>6</v>
      </c>
      <c r="C27" s="41">
        <v>2800</v>
      </c>
      <c r="D27" s="87">
        <f>C27*(C29*C6+C30*C7+C31*C8+C32*C9+C33*C10+C34*C11+C35*C12)</f>
        <v>0</v>
      </c>
      <c r="E27" s="88"/>
    </row>
    <row r="28" spans="1:6" x14ac:dyDescent="0.25">
      <c r="A28" s="102"/>
      <c r="B28" s="42" t="s">
        <v>3</v>
      </c>
      <c r="C28" s="43" t="s">
        <v>54</v>
      </c>
      <c r="D28" s="89"/>
      <c r="E28" s="90"/>
      <c r="F28" s="49"/>
    </row>
    <row r="29" spans="1:6" x14ac:dyDescent="0.25">
      <c r="A29" s="102"/>
      <c r="B29" s="44" t="s">
        <v>23</v>
      </c>
      <c r="C29" s="45">
        <v>0.05</v>
      </c>
      <c r="D29" s="89"/>
      <c r="E29" s="90"/>
    </row>
    <row r="30" spans="1:6" x14ac:dyDescent="0.25">
      <c r="A30" s="102"/>
      <c r="B30" s="46" t="s">
        <v>24</v>
      </c>
      <c r="C30" s="45">
        <v>0.27</v>
      </c>
      <c r="D30" s="89"/>
      <c r="E30" s="90"/>
    </row>
    <row r="31" spans="1:6" x14ac:dyDescent="0.25">
      <c r="A31" s="102"/>
      <c r="B31" s="46" t="s">
        <v>25</v>
      </c>
      <c r="C31" s="45">
        <v>0.25</v>
      </c>
      <c r="D31" s="89"/>
      <c r="E31" s="90"/>
      <c r="F31" s="49"/>
    </row>
    <row r="32" spans="1:6" x14ac:dyDescent="0.25">
      <c r="A32" s="102"/>
      <c r="B32" s="46" t="s">
        <v>27</v>
      </c>
      <c r="C32" s="45">
        <v>0.14000000000000001</v>
      </c>
      <c r="D32" s="89"/>
      <c r="E32" s="90"/>
    </row>
    <row r="33" spans="1:7" x14ac:dyDescent="0.25">
      <c r="A33" s="102"/>
      <c r="B33" s="46" t="s">
        <v>28</v>
      </c>
      <c r="C33" s="45">
        <v>0.09</v>
      </c>
      <c r="D33" s="89"/>
      <c r="E33" s="90"/>
    </row>
    <row r="34" spans="1:7" x14ac:dyDescent="0.25">
      <c r="A34" s="102"/>
      <c r="B34" s="46" t="s">
        <v>29</v>
      </c>
      <c r="C34" s="45">
        <v>0.1</v>
      </c>
      <c r="D34" s="89"/>
      <c r="E34" s="90"/>
    </row>
    <row r="35" spans="1:7" ht="15.75" thickBot="1" x14ac:dyDescent="0.3">
      <c r="A35" s="102"/>
      <c r="B35" s="46" t="s">
        <v>30</v>
      </c>
      <c r="C35" s="45">
        <v>0.1</v>
      </c>
      <c r="D35" s="91"/>
      <c r="E35" s="92"/>
    </row>
    <row r="36" spans="1:7" ht="32.25" customHeight="1" thickBot="1" x14ac:dyDescent="0.3">
      <c r="A36" s="101" t="s">
        <v>72</v>
      </c>
      <c r="B36" s="40" t="s">
        <v>6</v>
      </c>
      <c r="C36" s="41">
        <v>31700</v>
      </c>
      <c r="D36" s="87">
        <f>C36*(C38*C7+C39*C8+C40*C9+C41*C11)</f>
        <v>0</v>
      </c>
      <c r="E36" s="88"/>
    </row>
    <row r="37" spans="1:7" x14ac:dyDescent="0.25">
      <c r="A37" s="102"/>
      <c r="B37" s="42" t="s">
        <v>3</v>
      </c>
      <c r="C37" s="43" t="s">
        <v>54</v>
      </c>
      <c r="D37" s="89"/>
      <c r="E37" s="90"/>
      <c r="F37" s="49"/>
    </row>
    <row r="38" spans="1:7" x14ac:dyDescent="0.25">
      <c r="A38" s="102"/>
      <c r="B38" s="46" t="s">
        <v>24</v>
      </c>
      <c r="C38" s="45">
        <v>0.3</v>
      </c>
      <c r="D38" s="89"/>
      <c r="E38" s="90"/>
    </row>
    <row r="39" spans="1:7" x14ac:dyDescent="0.25">
      <c r="A39" s="102"/>
      <c r="B39" s="46" t="s">
        <v>25</v>
      </c>
      <c r="C39" s="45">
        <v>0.4</v>
      </c>
      <c r="D39" s="89"/>
      <c r="E39" s="90"/>
    </row>
    <row r="40" spans="1:7" x14ac:dyDescent="0.25">
      <c r="A40" s="102"/>
      <c r="B40" s="46" t="s">
        <v>27</v>
      </c>
      <c r="C40" s="45">
        <v>0.15</v>
      </c>
      <c r="D40" s="89"/>
      <c r="E40" s="90"/>
    </row>
    <row r="41" spans="1:7" ht="15.75" thickBot="1" x14ac:dyDescent="0.3">
      <c r="A41" s="114"/>
      <c r="B41" s="52" t="s">
        <v>29</v>
      </c>
      <c r="C41" s="53">
        <v>0.15</v>
      </c>
      <c r="D41" s="91"/>
      <c r="E41" s="92"/>
      <c r="G41" s="54"/>
    </row>
    <row r="42" spans="1:7" ht="15.75" thickBot="1" x14ac:dyDescent="0.3">
      <c r="G42" s="54"/>
    </row>
    <row r="43" spans="1:7" ht="15.75" thickBot="1" x14ac:dyDescent="0.3">
      <c r="C43" s="9" t="s">
        <v>56</v>
      </c>
      <c r="D43" s="73">
        <f>SUM(E22,D26,D27,D36)</f>
        <v>0</v>
      </c>
      <c r="E43" s="74"/>
      <c r="F43" s="72" t="str">
        <f>IF(D43&lt;&gt;" ",IF(D43&gt;D45,"Il Prezzo globale offerto supera la Base d'asta"," ")," ")</f>
        <v xml:space="preserve"> </v>
      </c>
      <c r="G43" s="55"/>
    </row>
    <row r="44" spans="1:7" ht="15.75" thickBot="1" x14ac:dyDescent="0.3"/>
    <row r="45" spans="1:7" ht="15.75" thickBot="1" x14ac:dyDescent="0.3">
      <c r="C45" s="9" t="s">
        <v>57</v>
      </c>
      <c r="D45" s="75">
        <v>46463337.5</v>
      </c>
      <c r="E45" s="76"/>
      <c r="F45" s="62"/>
    </row>
    <row r="49" spans="1:2" ht="22.5" customHeight="1" thickBot="1" x14ac:dyDescent="0.3">
      <c r="A49" s="57" t="s">
        <v>66</v>
      </c>
    </row>
    <row r="50" spans="1:2" x14ac:dyDescent="0.25">
      <c r="A50" s="77"/>
      <c r="B50" s="78"/>
    </row>
    <row r="51" spans="1:2" x14ac:dyDescent="0.25">
      <c r="A51" s="79"/>
      <c r="B51" s="80"/>
    </row>
    <row r="52" spans="1:2" x14ac:dyDescent="0.25">
      <c r="A52" s="79"/>
      <c r="B52" s="80"/>
    </row>
    <row r="53" spans="1:2" ht="15.75" thickBot="1" x14ac:dyDescent="0.3">
      <c r="A53" s="81"/>
      <c r="B53" s="82"/>
    </row>
  </sheetData>
  <sheetProtection password="84D0" sheet="1" objects="1" scenarios="1"/>
  <mergeCells count="17">
    <mergeCell ref="A20:E20"/>
    <mergeCell ref="B1:D1"/>
    <mergeCell ref="B2:D2"/>
    <mergeCell ref="A4:D4"/>
    <mergeCell ref="A6:A12"/>
    <mergeCell ref="A13:A17"/>
    <mergeCell ref="D21:E21"/>
    <mergeCell ref="A22:A25"/>
    <mergeCell ref="E22:E25"/>
    <mergeCell ref="D26:E26"/>
    <mergeCell ref="A27:A35"/>
    <mergeCell ref="D27:E35"/>
    <mergeCell ref="A50:B53"/>
    <mergeCell ref="A36:A41"/>
    <mergeCell ref="D36:E41"/>
    <mergeCell ref="D43:E43"/>
    <mergeCell ref="D45:E45"/>
  </mergeCells>
  <dataValidations count="1">
    <dataValidation type="custom" allowBlank="1" showInputMessage="1" showErrorMessage="1" error="Il valore immesso non deve contenere più di due cifre decimali" sqref="C6:C13 C17">
      <formula1>EXACT(C6,TRUNC(C6,2))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="80" zoomScaleNormal="80" workbookViewId="0">
      <selection activeCell="F13" sqref="F13"/>
    </sheetView>
  </sheetViews>
  <sheetFormatPr defaultColWidth="46" defaultRowHeight="15" x14ac:dyDescent="0.25"/>
  <cols>
    <col min="1" max="1" width="23.5703125" style="3" customWidth="1"/>
    <col min="2" max="2" width="45.140625" style="3" customWidth="1"/>
    <col min="3" max="3" width="45" style="3" customWidth="1"/>
    <col min="4" max="4" width="36.42578125" style="3" customWidth="1"/>
    <col min="5" max="5" width="15.42578125" style="3" bestFit="1" customWidth="1"/>
    <col min="6" max="16384" width="46" style="3"/>
  </cols>
  <sheetData>
    <row r="1" spans="1:16" ht="63" customHeight="1" x14ac:dyDescent="0.25">
      <c r="B1" s="110" t="s">
        <v>0</v>
      </c>
      <c r="C1" s="110"/>
      <c r="D1" s="110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5">
      <c r="B2" s="111" t="s">
        <v>82</v>
      </c>
      <c r="C2" s="111"/>
      <c r="D2" s="111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5.75" thickBot="1" x14ac:dyDescent="0.3"/>
    <row r="4" spans="1:16" ht="27.75" customHeight="1" thickBot="1" x14ac:dyDescent="0.3">
      <c r="A4" s="104" t="s">
        <v>1</v>
      </c>
      <c r="B4" s="105"/>
      <c r="C4" s="105"/>
      <c r="D4" s="106"/>
    </row>
    <row r="5" spans="1:16" ht="15.75" thickBot="1" x14ac:dyDescent="0.3">
      <c r="A5" s="6" t="s">
        <v>2</v>
      </c>
      <c r="B5" s="7" t="s">
        <v>44</v>
      </c>
      <c r="C5" s="8" t="s">
        <v>4</v>
      </c>
      <c r="D5" s="9" t="s">
        <v>5</v>
      </c>
    </row>
    <row r="6" spans="1:16" x14ac:dyDescent="0.25">
      <c r="A6" s="123" t="s">
        <v>6</v>
      </c>
      <c r="B6" s="10" t="s">
        <v>7</v>
      </c>
      <c r="C6" s="58"/>
      <c r="D6" s="11">
        <v>500</v>
      </c>
      <c r="E6" s="72" t="str">
        <f>IF(ISNUMBER(C6),IF(C6&gt;D6,"Il valore supera la base d'asta unitaria",IF(C6&gt;0," ","Il valore immesso deve essere maggiore di 0"))," ")</f>
        <v xml:space="preserve"> </v>
      </c>
    </row>
    <row r="7" spans="1:16" x14ac:dyDescent="0.25">
      <c r="A7" s="112"/>
      <c r="B7" s="12" t="s">
        <v>8</v>
      </c>
      <c r="C7" s="59"/>
      <c r="D7" s="13">
        <v>400</v>
      </c>
      <c r="E7" s="72" t="str">
        <f t="shared" ref="E7:E12" si="0">IF(ISNUMBER(C7),IF(C7&gt;D7,"Il valore supera la base d'asta unitaria",IF(C7&gt;0," ","Il valore immesso deve essere maggiore di 0"))," ")</f>
        <v xml:space="preserve"> </v>
      </c>
    </row>
    <row r="8" spans="1:16" x14ac:dyDescent="0.25">
      <c r="A8" s="112"/>
      <c r="B8" s="12" t="s">
        <v>9</v>
      </c>
      <c r="C8" s="59"/>
      <c r="D8" s="13">
        <v>300</v>
      </c>
      <c r="E8" s="72" t="str">
        <f t="shared" si="0"/>
        <v xml:space="preserve"> </v>
      </c>
    </row>
    <row r="9" spans="1:16" x14ac:dyDescent="0.25">
      <c r="A9" s="112"/>
      <c r="B9" s="12" t="s">
        <v>11</v>
      </c>
      <c r="C9" s="59"/>
      <c r="D9" s="13">
        <v>450</v>
      </c>
      <c r="E9" s="72" t="str">
        <f t="shared" si="0"/>
        <v xml:space="preserve"> </v>
      </c>
    </row>
    <row r="10" spans="1:16" x14ac:dyDescent="0.25">
      <c r="A10" s="112"/>
      <c r="B10" s="12" t="s">
        <v>13</v>
      </c>
      <c r="C10" s="59"/>
      <c r="D10" s="13">
        <v>500</v>
      </c>
      <c r="E10" s="72" t="str">
        <f t="shared" si="0"/>
        <v xml:space="preserve"> </v>
      </c>
    </row>
    <row r="11" spans="1:16" ht="15.75" thickBot="1" x14ac:dyDescent="0.3">
      <c r="A11" s="124"/>
      <c r="B11" s="121" t="s">
        <v>14</v>
      </c>
      <c r="C11" s="122"/>
      <c r="D11" s="18">
        <v>480</v>
      </c>
      <c r="E11" s="72" t="str">
        <f t="shared" si="0"/>
        <v xml:space="preserve"> </v>
      </c>
    </row>
    <row r="12" spans="1:16" x14ac:dyDescent="0.25">
      <c r="A12" s="107" t="s">
        <v>39</v>
      </c>
      <c r="B12" s="10" t="s">
        <v>69</v>
      </c>
      <c r="C12" s="58"/>
      <c r="D12" s="11">
        <v>200.81</v>
      </c>
      <c r="E12" s="72" t="str">
        <f t="shared" si="0"/>
        <v xml:space="preserve"> </v>
      </c>
    </row>
    <row r="13" spans="1:16" x14ac:dyDescent="0.25">
      <c r="A13" s="112"/>
      <c r="B13" s="16" t="s">
        <v>70</v>
      </c>
      <c r="C13" s="17">
        <f>C12*50%</f>
        <v>0</v>
      </c>
      <c r="D13" s="13">
        <f>D12*50%</f>
        <v>100.405</v>
      </c>
    </row>
    <row r="14" spans="1:16" ht="15.75" thickBot="1" x14ac:dyDescent="0.3">
      <c r="A14" s="124"/>
      <c r="B14" s="125" t="s">
        <v>71</v>
      </c>
      <c r="C14" s="126">
        <f>C12*10%</f>
        <v>0</v>
      </c>
      <c r="D14" s="127">
        <f>D12*10%</f>
        <v>20.081000000000003</v>
      </c>
    </row>
    <row r="15" spans="1:16" x14ac:dyDescent="0.25">
      <c r="A15" s="21"/>
      <c r="B15" s="22"/>
      <c r="C15" s="23"/>
      <c r="D15" s="23"/>
    </row>
    <row r="16" spans="1:16" ht="15.75" thickBot="1" x14ac:dyDescent="0.3"/>
    <row r="17" spans="1:7" ht="26.25" customHeight="1" thickBot="1" x14ac:dyDescent="0.3">
      <c r="A17" s="104" t="s">
        <v>67</v>
      </c>
      <c r="B17" s="105"/>
      <c r="C17" s="105"/>
      <c r="D17" s="105"/>
      <c r="E17" s="106"/>
    </row>
    <row r="18" spans="1:7" ht="15.75" thickBot="1" x14ac:dyDescent="0.3">
      <c r="A18" s="6" t="s">
        <v>40</v>
      </c>
      <c r="B18" s="24" t="s">
        <v>50</v>
      </c>
      <c r="C18" s="25" t="s">
        <v>43</v>
      </c>
      <c r="D18" s="83" t="s">
        <v>68</v>
      </c>
      <c r="E18" s="84"/>
      <c r="F18" s="26"/>
    </row>
    <row r="19" spans="1:7" ht="22.5" customHeight="1" x14ac:dyDescent="0.25">
      <c r="A19" s="99" t="s">
        <v>45</v>
      </c>
      <c r="B19" s="27" t="s">
        <v>69</v>
      </c>
      <c r="C19" s="28">
        <v>9600</v>
      </c>
      <c r="D19" s="29">
        <f>C19*C12</f>
        <v>0</v>
      </c>
      <c r="E19" s="115">
        <f>SUM(D19:D21)</f>
        <v>0</v>
      </c>
      <c r="F19" s="30"/>
    </row>
    <row r="20" spans="1:7" ht="30.75" customHeight="1" x14ac:dyDescent="0.25">
      <c r="A20" s="100"/>
      <c r="B20" s="34" t="s">
        <v>70</v>
      </c>
      <c r="C20" s="35">
        <v>5200</v>
      </c>
      <c r="D20" s="36">
        <f>C20*C13</f>
        <v>0</v>
      </c>
      <c r="E20" s="116"/>
    </row>
    <row r="21" spans="1:7" ht="34.5" customHeight="1" thickBot="1" x14ac:dyDescent="0.3">
      <c r="A21" s="100"/>
      <c r="B21" s="37" t="s">
        <v>71</v>
      </c>
      <c r="C21" s="38">
        <v>1100</v>
      </c>
      <c r="D21" s="39">
        <f>C21*C14</f>
        <v>0</v>
      </c>
      <c r="E21" s="116"/>
    </row>
    <row r="22" spans="1:7" ht="32.25" customHeight="1" thickBot="1" x14ac:dyDescent="0.3">
      <c r="A22" s="101" t="s">
        <v>72</v>
      </c>
      <c r="B22" s="40" t="s">
        <v>6</v>
      </c>
      <c r="C22" s="41">
        <v>4200</v>
      </c>
      <c r="D22" s="87">
        <f>C22*(C24*C7+C25*C8+C26*C9+C27*C10)</f>
        <v>0</v>
      </c>
      <c r="E22" s="88"/>
      <c r="F22" s="49"/>
    </row>
    <row r="23" spans="1:7" x14ac:dyDescent="0.25">
      <c r="A23" s="102"/>
      <c r="B23" s="42" t="s">
        <v>3</v>
      </c>
      <c r="C23" s="43" t="s">
        <v>54</v>
      </c>
      <c r="D23" s="89"/>
      <c r="E23" s="90"/>
    </row>
    <row r="24" spans="1:7" x14ac:dyDescent="0.25">
      <c r="A24" s="102"/>
      <c r="B24" s="46" t="s">
        <v>24</v>
      </c>
      <c r="C24" s="45">
        <v>0.3</v>
      </c>
      <c r="D24" s="89"/>
      <c r="E24" s="90"/>
    </row>
    <row r="25" spans="1:7" x14ac:dyDescent="0.25">
      <c r="A25" s="102"/>
      <c r="B25" s="46" t="s">
        <v>25</v>
      </c>
      <c r="C25" s="45">
        <v>0.4</v>
      </c>
      <c r="D25" s="89"/>
      <c r="E25" s="90"/>
    </row>
    <row r="26" spans="1:7" x14ac:dyDescent="0.25">
      <c r="A26" s="102"/>
      <c r="B26" s="46" t="s">
        <v>27</v>
      </c>
      <c r="C26" s="45">
        <v>0.15</v>
      </c>
      <c r="D26" s="89"/>
      <c r="E26" s="90"/>
    </row>
    <row r="27" spans="1:7" ht="15.75" thickBot="1" x14ac:dyDescent="0.3">
      <c r="A27" s="114"/>
      <c r="B27" s="52" t="s">
        <v>29</v>
      </c>
      <c r="C27" s="53">
        <v>0.15</v>
      </c>
      <c r="D27" s="91"/>
      <c r="E27" s="92"/>
      <c r="G27" s="54"/>
    </row>
    <row r="28" spans="1:7" ht="15.75" thickBot="1" x14ac:dyDescent="0.3"/>
    <row r="29" spans="1:7" ht="15.75" thickBot="1" x14ac:dyDescent="0.3">
      <c r="C29" s="9" t="s">
        <v>56</v>
      </c>
      <c r="D29" s="73">
        <f>SUM(E19,D22)</f>
        <v>0</v>
      </c>
      <c r="E29" s="74"/>
      <c r="F29" s="72" t="str">
        <f>IF(D29&lt;&gt;" ",IF(D29&gt;D31,"Il Prezzo globale offerto supera la Base d'asta"," ")," ")</f>
        <v xml:space="preserve"> </v>
      </c>
      <c r="G29" s="55"/>
    </row>
    <row r="30" spans="1:7" ht="15.75" thickBot="1" x14ac:dyDescent="0.3"/>
    <row r="31" spans="1:7" ht="15.75" thickBot="1" x14ac:dyDescent="0.3">
      <c r="C31" s="9" t="s">
        <v>57</v>
      </c>
      <c r="D31" s="75">
        <v>4078471.1</v>
      </c>
      <c r="E31" s="76"/>
      <c r="F31" s="56"/>
    </row>
    <row r="35" spans="1:2" ht="22.5" customHeight="1" thickBot="1" x14ac:dyDescent="0.3">
      <c r="A35" s="57" t="s">
        <v>66</v>
      </c>
    </row>
    <row r="36" spans="1:2" x14ac:dyDescent="0.25">
      <c r="A36" s="77"/>
      <c r="B36" s="78"/>
    </row>
    <row r="37" spans="1:2" x14ac:dyDescent="0.25">
      <c r="A37" s="79"/>
      <c r="B37" s="80"/>
    </row>
    <row r="38" spans="1:2" x14ac:dyDescent="0.25">
      <c r="A38" s="79"/>
      <c r="B38" s="80"/>
    </row>
    <row r="39" spans="1:2" ht="15.75" thickBot="1" x14ac:dyDescent="0.3">
      <c r="A39" s="81"/>
      <c r="B39" s="82"/>
    </row>
  </sheetData>
  <sheetProtection password="84D0" sheet="1" objects="1" scenarios="1"/>
  <mergeCells count="14">
    <mergeCell ref="D18:E18"/>
    <mergeCell ref="A19:A21"/>
    <mergeCell ref="E19:E21"/>
    <mergeCell ref="B1:D1"/>
    <mergeCell ref="B2:D2"/>
    <mergeCell ref="A4:D4"/>
    <mergeCell ref="A12:A14"/>
    <mergeCell ref="A17:E17"/>
    <mergeCell ref="A6:A11"/>
    <mergeCell ref="A22:A27"/>
    <mergeCell ref="D22:E27"/>
    <mergeCell ref="D29:E29"/>
    <mergeCell ref="D31:E31"/>
    <mergeCell ref="A36:B39"/>
  </mergeCells>
  <dataValidations count="1">
    <dataValidation type="custom" allowBlank="1" showInputMessage="1" showErrorMessage="1" error="Il valore immesso non deve contenere più di due cifre decimali" sqref="C6:C12">
      <formula1>EXACT(C6,TRUNC(C6,2))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zoomScale="80" zoomScaleNormal="80" workbookViewId="0">
      <selection activeCell="C6" sqref="C6"/>
    </sheetView>
  </sheetViews>
  <sheetFormatPr defaultColWidth="46" defaultRowHeight="15" x14ac:dyDescent="0.25"/>
  <cols>
    <col min="1" max="1" width="23.5703125" style="3" customWidth="1"/>
    <col min="2" max="2" width="45.140625" style="3" customWidth="1"/>
    <col min="3" max="3" width="45" style="3" customWidth="1"/>
    <col min="4" max="4" width="36.42578125" style="3" customWidth="1"/>
    <col min="5" max="5" width="15.42578125" style="3" bestFit="1" customWidth="1"/>
    <col min="6" max="16384" width="46" style="3"/>
  </cols>
  <sheetData>
    <row r="1" spans="1:16" ht="63" customHeight="1" x14ac:dyDescent="0.25">
      <c r="B1" s="110" t="s">
        <v>0</v>
      </c>
      <c r="C1" s="110"/>
      <c r="D1" s="110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5">
      <c r="B2" s="111" t="s">
        <v>82</v>
      </c>
      <c r="C2" s="111"/>
      <c r="D2" s="111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5.75" thickBot="1" x14ac:dyDescent="0.3"/>
    <row r="4" spans="1:16" ht="27.75" customHeight="1" thickBot="1" x14ac:dyDescent="0.3">
      <c r="A4" s="104" t="s">
        <v>1</v>
      </c>
      <c r="B4" s="105"/>
      <c r="C4" s="105"/>
      <c r="D4" s="106"/>
    </row>
    <row r="5" spans="1:16" ht="15.75" thickBot="1" x14ac:dyDescent="0.3">
      <c r="A5" s="6" t="s">
        <v>2</v>
      </c>
      <c r="B5" s="7" t="s">
        <v>44</v>
      </c>
      <c r="C5" s="8" t="s">
        <v>4</v>
      </c>
      <c r="D5" s="9" t="s">
        <v>5</v>
      </c>
    </row>
    <row r="6" spans="1:16" x14ac:dyDescent="0.25">
      <c r="A6" s="123" t="s">
        <v>6</v>
      </c>
      <c r="B6" s="10" t="s">
        <v>7</v>
      </c>
      <c r="C6" s="58"/>
      <c r="D6" s="11">
        <v>500</v>
      </c>
      <c r="E6" s="72" t="str">
        <f>IF(ISNUMBER(C6),IF(C6&gt;D6,"Il valore supera la base d'asta unitaria",IF(C6&gt;0," ","Il valore immesso deve essere maggiore di 0"))," ")</f>
        <v xml:space="preserve"> </v>
      </c>
    </row>
    <row r="7" spans="1:16" x14ac:dyDescent="0.25">
      <c r="A7" s="112"/>
      <c r="B7" s="12" t="s">
        <v>8</v>
      </c>
      <c r="C7" s="59"/>
      <c r="D7" s="13">
        <v>400</v>
      </c>
      <c r="E7" s="72" t="str">
        <f t="shared" ref="E7:E12" si="0">IF(ISNUMBER(C7),IF(C7&gt;D7,"Il valore supera la base d'asta unitaria",IF(C7&gt;0," ","Il valore immesso deve essere maggiore di 0"))," ")</f>
        <v xml:space="preserve"> </v>
      </c>
    </row>
    <row r="8" spans="1:16" x14ac:dyDescent="0.25">
      <c r="A8" s="112"/>
      <c r="B8" s="12" t="s">
        <v>9</v>
      </c>
      <c r="C8" s="59"/>
      <c r="D8" s="13">
        <v>300</v>
      </c>
      <c r="E8" s="72" t="str">
        <f t="shared" si="0"/>
        <v xml:space="preserve"> </v>
      </c>
    </row>
    <row r="9" spans="1:16" x14ac:dyDescent="0.25">
      <c r="A9" s="112"/>
      <c r="B9" s="12" t="s">
        <v>11</v>
      </c>
      <c r="C9" s="59"/>
      <c r="D9" s="13">
        <v>450</v>
      </c>
      <c r="E9" s="72" t="str">
        <f t="shared" si="0"/>
        <v xml:space="preserve"> </v>
      </c>
    </row>
    <row r="10" spans="1:16" x14ac:dyDescent="0.25">
      <c r="A10" s="112"/>
      <c r="B10" s="12" t="s">
        <v>13</v>
      </c>
      <c r="C10" s="59"/>
      <c r="D10" s="13">
        <v>500</v>
      </c>
      <c r="E10" s="72" t="str">
        <f t="shared" si="0"/>
        <v xml:space="preserve"> </v>
      </c>
    </row>
    <row r="11" spans="1:16" ht="15.75" thickBot="1" x14ac:dyDescent="0.3">
      <c r="A11" s="124"/>
      <c r="B11" s="121" t="s">
        <v>14</v>
      </c>
      <c r="C11" s="122"/>
      <c r="D11" s="18">
        <v>480</v>
      </c>
      <c r="E11" s="72" t="str">
        <f t="shared" si="0"/>
        <v xml:space="preserve"> </v>
      </c>
    </row>
    <row r="12" spans="1:16" x14ac:dyDescent="0.25">
      <c r="A12" s="107" t="s">
        <v>39</v>
      </c>
      <c r="B12" s="10" t="s">
        <v>69</v>
      </c>
      <c r="C12" s="58"/>
      <c r="D12" s="11">
        <v>200.81</v>
      </c>
      <c r="E12" s="72" t="str">
        <f t="shared" si="0"/>
        <v xml:space="preserve"> </v>
      </c>
    </row>
    <row r="13" spans="1:16" x14ac:dyDescent="0.25">
      <c r="A13" s="112"/>
      <c r="B13" s="16" t="s">
        <v>77</v>
      </c>
      <c r="C13" s="17">
        <f>C12*50%</f>
        <v>0</v>
      </c>
      <c r="D13" s="18">
        <f>D12*50%</f>
        <v>100.405</v>
      </c>
    </row>
    <row r="14" spans="1:16" x14ac:dyDescent="0.25">
      <c r="A14" s="112"/>
      <c r="B14" s="16" t="s">
        <v>70</v>
      </c>
      <c r="C14" s="17">
        <f>C12*50%</f>
        <v>0</v>
      </c>
      <c r="D14" s="13">
        <f>D12*50%</f>
        <v>100.405</v>
      </c>
    </row>
    <row r="15" spans="1:16" x14ac:dyDescent="0.25">
      <c r="A15" s="112"/>
      <c r="B15" s="16" t="s">
        <v>71</v>
      </c>
      <c r="C15" s="17">
        <f>C12*10%</f>
        <v>0</v>
      </c>
      <c r="D15" s="13">
        <f>D12*10%</f>
        <v>20.081000000000003</v>
      </c>
    </row>
    <row r="16" spans="1:16" ht="15.75" thickBot="1" x14ac:dyDescent="0.3">
      <c r="A16" s="113"/>
      <c r="B16" s="19" t="s">
        <v>41</v>
      </c>
      <c r="C16" s="60"/>
      <c r="D16" s="20">
        <v>0.38</v>
      </c>
      <c r="E16" s="72" t="str">
        <f>IF(ISNUMBER(C16),IF(C16&gt;D16,"Il valore supera la base d'asta unitaria",IF(C16&gt;0," ","Il valore immesso deve essere maggiore di 0"))," ")</f>
        <v xml:space="preserve"> </v>
      </c>
    </row>
    <row r="17" spans="1:6" x14ac:dyDescent="0.25">
      <c r="A17" s="21"/>
      <c r="B17" s="22"/>
      <c r="C17" s="23"/>
      <c r="D17" s="23"/>
    </row>
    <row r="18" spans="1:6" ht="15.75" thickBot="1" x14ac:dyDescent="0.3"/>
    <row r="19" spans="1:6" ht="26.25" customHeight="1" thickBot="1" x14ac:dyDescent="0.3">
      <c r="A19" s="104" t="s">
        <v>67</v>
      </c>
      <c r="B19" s="105"/>
      <c r="C19" s="105"/>
      <c r="D19" s="105"/>
      <c r="E19" s="106"/>
    </row>
    <row r="20" spans="1:6" ht="15.75" thickBot="1" x14ac:dyDescent="0.3">
      <c r="A20" s="6" t="s">
        <v>40</v>
      </c>
      <c r="B20" s="24" t="s">
        <v>50</v>
      </c>
      <c r="C20" s="25" t="s">
        <v>43</v>
      </c>
      <c r="D20" s="83" t="s">
        <v>68</v>
      </c>
      <c r="E20" s="84"/>
      <c r="F20" s="26"/>
    </row>
    <row r="21" spans="1:6" ht="22.5" customHeight="1" x14ac:dyDescent="0.25">
      <c r="A21" s="99" t="s">
        <v>45</v>
      </c>
      <c r="B21" s="27" t="s">
        <v>69</v>
      </c>
      <c r="C21" s="28">
        <v>8600</v>
      </c>
      <c r="D21" s="29">
        <f>C21*C12</f>
        <v>0</v>
      </c>
      <c r="E21" s="115">
        <f>SUM(D21:D24)</f>
        <v>0</v>
      </c>
      <c r="F21" s="30"/>
    </row>
    <row r="22" spans="1:6" ht="24" customHeight="1" x14ac:dyDescent="0.25">
      <c r="A22" s="100"/>
      <c r="B22" s="31" t="s">
        <v>78</v>
      </c>
      <c r="C22" s="32">
        <v>4400</v>
      </c>
      <c r="D22" s="33">
        <f>C22*C13</f>
        <v>0</v>
      </c>
      <c r="E22" s="116"/>
      <c r="F22" s="30"/>
    </row>
    <row r="23" spans="1:6" ht="30.75" customHeight="1" x14ac:dyDescent="0.25">
      <c r="A23" s="100"/>
      <c r="B23" s="34" t="s">
        <v>70</v>
      </c>
      <c r="C23" s="35">
        <v>4600</v>
      </c>
      <c r="D23" s="36">
        <f>C23*C14</f>
        <v>0</v>
      </c>
      <c r="E23" s="116"/>
    </row>
    <row r="24" spans="1:6" ht="34.5" customHeight="1" thickBot="1" x14ac:dyDescent="0.3">
      <c r="A24" s="100"/>
      <c r="B24" s="37" t="s">
        <v>71</v>
      </c>
      <c r="C24" s="38">
        <v>1000</v>
      </c>
      <c r="D24" s="39">
        <f>C24*C15</f>
        <v>0</v>
      </c>
      <c r="E24" s="116"/>
    </row>
    <row r="25" spans="1:6" ht="26.25" customHeight="1" thickBot="1" x14ac:dyDescent="0.3">
      <c r="A25" s="47" t="s">
        <v>46</v>
      </c>
      <c r="B25" s="40" t="s">
        <v>51</v>
      </c>
      <c r="C25" s="41">
        <v>48000</v>
      </c>
      <c r="D25" s="85">
        <f>C25*C16*12</f>
        <v>0</v>
      </c>
      <c r="E25" s="86"/>
    </row>
    <row r="26" spans="1:6" ht="32.25" customHeight="1" thickBot="1" x14ac:dyDescent="0.3">
      <c r="A26" s="101" t="s">
        <v>72</v>
      </c>
      <c r="B26" s="40" t="s">
        <v>6</v>
      </c>
      <c r="C26" s="41">
        <v>4400</v>
      </c>
      <c r="D26" s="87">
        <f>C26*(C28*C7+C29*C8+C30*C9+C31*C10)</f>
        <v>0</v>
      </c>
      <c r="E26" s="88"/>
    </row>
    <row r="27" spans="1:6" x14ac:dyDescent="0.25">
      <c r="A27" s="102"/>
      <c r="B27" s="42" t="s">
        <v>3</v>
      </c>
      <c r="C27" s="43" t="s">
        <v>54</v>
      </c>
      <c r="D27" s="89"/>
      <c r="E27" s="90"/>
      <c r="F27" s="49"/>
    </row>
    <row r="28" spans="1:6" x14ac:dyDescent="0.25">
      <c r="A28" s="102"/>
      <c r="B28" s="46" t="s">
        <v>24</v>
      </c>
      <c r="C28" s="45">
        <v>0.3</v>
      </c>
      <c r="D28" s="89"/>
      <c r="E28" s="90"/>
    </row>
    <row r="29" spans="1:6" x14ac:dyDescent="0.25">
      <c r="A29" s="102"/>
      <c r="B29" s="46" t="s">
        <v>25</v>
      </c>
      <c r="C29" s="45">
        <v>0.4</v>
      </c>
      <c r="D29" s="89"/>
      <c r="E29" s="90"/>
    </row>
    <row r="30" spans="1:6" x14ac:dyDescent="0.25">
      <c r="A30" s="102"/>
      <c r="B30" s="46" t="s">
        <v>27</v>
      </c>
      <c r="C30" s="45">
        <v>0.15</v>
      </c>
      <c r="D30" s="89"/>
      <c r="E30" s="90"/>
    </row>
    <row r="31" spans="1:6" ht="15.75" thickBot="1" x14ac:dyDescent="0.3">
      <c r="A31" s="114"/>
      <c r="B31" s="52" t="s">
        <v>29</v>
      </c>
      <c r="C31" s="53">
        <v>0.15</v>
      </c>
      <c r="D31" s="91"/>
      <c r="E31" s="92"/>
    </row>
    <row r="32" spans="1:6" ht="15.75" thickBot="1" x14ac:dyDescent="0.3"/>
    <row r="33" spans="1:7" ht="15.75" thickBot="1" x14ac:dyDescent="0.3">
      <c r="C33" s="9" t="s">
        <v>56</v>
      </c>
      <c r="D33" s="73">
        <f>SUM(E21,D25,D26)</f>
        <v>0</v>
      </c>
      <c r="E33" s="74"/>
      <c r="F33" s="72" t="str">
        <f>IF(D33&lt;&gt;" ",IF(D33&gt;D35,"Il Prezzo globale offerto supera la Base d'asta"," ")," ")</f>
        <v xml:space="preserve"> </v>
      </c>
      <c r="G33" s="61"/>
    </row>
    <row r="34" spans="1:7" ht="15.75" thickBot="1" x14ac:dyDescent="0.3"/>
    <row r="35" spans="1:7" ht="15.75" thickBot="1" x14ac:dyDescent="0.3">
      <c r="C35" s="9" t="s">
        <v>57</v>
      </c>
      <c r="D35" s="75">
        <v>4552572</v>
      </c>
      <c r="E35" s="76"/>
      <c r="F35" s="56"/>
    </row>
    <row r="39" spans="1:7" ht="22.5" customHeight="1" thickBot="1" x14ac:dyDescent="0.3">
      <c r="A39" s="57" t="s">
        <v>66</v>
      </c>
    </row>
    <row r="40" spans="1:7" x14ac:dyDescent="0.25">
      <c r="A40" s="77"/>
      <c r="B40" s="78"/>
    </row>
    <row r="41" spans="1:7" x14ac:dyDescent="0.25">
      <c r="A41" s="79"/>
      <c r="B41" s="80"/>
    </row>
    <row r="42" spans="1:7" x14ac:dyDescent="0.25">
      <c r="A42" s="79"/>
      <c r="B42" s="80"/>
    </row>
    <row r="43" spans="1:7" ht="15.75" thickBot="1" x14ac:dyDescent="0.3">
      <c r="A43" s="81"/>
      <c r="B43" s="82"/>
    </row>
  </sheetData>
  <sheetProtection password="84D0" sheet="1" objects="1" scenarios="1"/>
  <mergeCells count="15">
    <mergeCell ref="D25:E25"/>
    <mergeCell ref="B1:D1"/>
    <mergeCell ref="B2:D2"/>
    <mergeCell ref="A4:D4"/>
    <mergeCell ref="A12:A16"/>
    <mergeCell ref="A19:E19"/>
    <mergeCell ref="D20:E20"/>
    <mergeCell ref="A21:A24"/>
    <mergeCell ref="E21:E24"/>
    <mergeCell ref="A6:A11"/>
    <mergeCell ref="A26:A31"/>
    <mergeCell ref="D26:E31"/>
    <mergeCell ref="D33:E33"/>
    <mergeCell ref="D35:E35"/>
    <mergeCell ref="A40:B43"/>
  </mergeCells>
  <dataValidations count="1">
    <dataValidation type="custom" allowBlank="1" showInputMessage="1" showErrorMessage="1" error="Il valore immesso non deve contenere più di due cifre decimali" sqref="C16 C6:C12">
      <formula1>EXACT(C6,TRUNC(C6,2))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zoomScale="80" zoomScaleNormal="80" workbookViewId="0">
      <selection activeCell="C6" sqref="C6"/>
    </sheetView>
  </sheetViews>
  <sheetFormatPr defaultColWidth="46" defaultRowHeight="15" x14ac:dyDescent="0.25"/>
  <cols>
    <col min="1" max="1" width="23.5703125" style="3" customWidth="1"/>
    <col min="2" max="2" width="52.85546875" style="3" customWidth="1"/>
    <col min="3" max="3" width="45" style="3" customWidth="1"/>
    <col min="4" max="4" width="36.42578125" style="3" customWidth="1"/>
    <col min="5" max="5" width="15.42578125" style="3" bestFit="1" customWidth="1"/>
    <col min="6" max="16384" width="46" style="3"/>
  </cols>
  <sheetData>
    <row r="1" spans="1:16" ht="63" customHeight="1" x14ac:dyDescent="0.25">
      <c r="B1" s="110" t="s">
        <v>0</v>
      </c>
      <c r="C1" s="110"/>
      <c r="D1" s="110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5">
      <c r="B2" s="111" t="s">
        <v>82</v>
      </c>
      <c r="C2" s="111"/>
      <c r="D2" s="111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5.75" thickBot="1" x14ac:dyDescent="0.3"/>
    <row r="4" spans="1:16" ht="27.75" customHeight="1" thickBot="1" x14ac:dyDescent="0.3">
      <c r="A4" s="104" t="s">
        <v>1</v>
      </c>
      <c r="B4" s="105"/>
      <c r="C4" s="105"/>
      <c r="D4" s="106"/>
    </row>
    <row r="5" spans="1:16" ht="15.75" thickBot="1" x14ac:dyDescent="0.3">
      <c r="A5" s="6" t="s">
        <v>2</v>
      </c>
      <c r="B5" s="7" t="s">
        <v>44</v>
      </c>
      <c r="C5" s="8" t="s">
        <v>4</v>
      </c>
      <c r="D5" s="9" t="s">
        <v>5</v>
      </c>
    </row>
    <row r="6" spans="1:16" x14ac:dyDescent="0.25">
      <c r="A6" s="107" t="s">
        <v>6</v>
      </c>
      <c r="B6" s="10" t="s">
        <v>7</v>
      </c>
      <c r="C6" s="58"/>
      <c r="D6" s="11">
        <v>500</v>
      </c>
      <c r="E6" s="72" t="str">
        <f>IF(ISNUMBER(C6),IF(C6&gt;D6,"Il valore supera la base d'asta unitaria",IF(C6&gt;0," ","Il valore immesso deve essere maggiore di 0"))," ")</f>
        <v xml:space="preserve"> </v>
      </c>
    </row>
    <row r="7" spans="1:16" x14ac:dyDescent="0.25">
      <c r="A7" s="108"/>
      <c r="B7" s="12" t="s">
        <v>8</v>
      </c>
      <c r="C7" s="59"/>
      <c r="D7" s="13">
        <v>400</v>
      </c>
      <c r="E7" s="72" t="str">
        <f t="shared" ref="E7:E13" si="0">IF(ISNUMBER(C7),IF(C7&gt;D7,"Il valore supera la base d'asta unitaria",IF(C7&gt;0," ","Il valore immesso deve essere maggiore di 0"))," ")</f>
        <v xml:space="preserve"> </v>
      </c>
    </row>
    <row r="8" spans="1:16" x14ac:dyDescent="0.25">
      <c r="A8" s="108"/>
      <c r="B8" s="12" t="s">
        <v>9</v>
      </c>
      <c r="C8" s="59"/>
      <c r="D8" s="13">
        <v>300</v>
      </c>
      <c r="E8" s="72" t="str">
        <f t="shared" si="0"/>
        <v xml:space="preserve"> </v>
      </c>
    </row>
    <row r="9" spans="1:16" x14ac:dyDescent="0.25">
      <c r="A9" s="108"/>
      <c r="B9" s="12" t="s">
        <v>11</v>
      </c>
      <c r="C9" s="59"/>
      <c r="D9" s="13">
        <v>450</v>
      </c>
      <c r="E9" s="72" t="str">
        <f t="shared" si="0"/>
        <v xml:space="preserve"> </v>
      </c>
    </row>
    <row r="10" spans="1:16" x14ac:dyDescent="0.25">
      <c r="A10" s="108"/>
      <c r="B10" s="12" t="s">
        <v>12</v>
      </c>
      <c r="C10" s="59"/>
      <c r="D10" s="13">
        <v>600</v>
      </c>
      <c r="E10" s="72" t="str">
        <f t="shared" si="0"/>
        <v xml:space="preserve"> </v>
      </c>
    </row>
    <row r="11" spans="1:16" x14ac:dyDescent="0.25">
      <c r="A11" s="108"/>
      <c r="B11" s="12" t="s">
        <v>13</v>
      </c>
      <c r="C11" s="59"/>
      <c r="D11" s="13">
        <v>500</v>
      </c>
      <c r="E11" s="72" t="str">
        <f t="shared" si="0"/>
        <v xml:space="preserve"> </v>
      </c>
    </row>
    <row r="12" spans="1:16" ht="15.75" thickBot="1" x14ac:dyDescent="0.3">
      <c r="A12" s="108"/>
      <c r="B12" s="12" t="s">
        <v>14</v>
      </c>
      <c r="C12" s="59"/>
      <c r="D12" s="13">
        <v>480</v>
      </c>
      <c r="E12" s="72" t="str">
        <f t="shared" si="0"/>
        <v xml:space="preserve"> </v>
      </c>
    </row>
    <row r="13" spans="1:16" x14ac:dyDescent="0.25">
      <c r="A13" s="107" t="s">
        <v>39</v>
      </c>
      <c r="B13" s="10" t="s">
        <v>69</v>
      </c>
      <c r="C13" s="58"/>
      <c r="D13" s="11">
        <v>200.81</v>
      </c>
      <c r="E13" s="72" t="str">
        <f t="shared" si="0"/>
        <v xml:space="preserve"> </v>
      </c>
    </row>
    <row r="14" spans="1:16" x14ac:dyDescent="0.25">
      <c r="A14" s="112"/>
      <c r="B14" s="16" t="s">
        <v>75</v>
      </c>
      <c r="C14" s="17">
        <f>C13*50%</f>
        <v>0</v>
      </c>
      <c r="D14" s="18">
        <f>D13*50%</f>
        <v>100.405</v>
      </c>
    </row>
    <row r="15" spans="1:16" x14ac:dyDescent="0.25">
      <c r="A15" s="112"/>
      <c r="B15" s="16" t="s">
        <v>70</v>
      </c>
      <c r="C15" s="17">
        <f>C13*50%</f>
        <v>0</v>
      </c>
      <c r="D15" s="13">
        <f>D13*50%</f>
        <v>100.405</v>
      </c>
    </row>
    <row r="16" spans="1:16" x14ac:dyDescent="0.25">
      <c r="A16" s="112"/>
      <c r="B16" s="16" t="s">
        <v>71</v>
      </c>
      <c r="C16" s="17">
        <f>C13*10%</f>
        <v>0</v>
      </c>
      <c r="D16" s="13">
        <f>D13*10%</f>
        <v>20.081000000000003</v>
      </c>
    </row>
    <row r="17" spans="1:6" ht="15.75" thickBot="1" x14ac:dyDescent="0.3">
      <c r="A17" s="113"/>
      <c r="B17" s="19" t="s">
        <v>41</v>
      </c>
      <c r="C17" s="60"/>
      <c r="D17" s="20">
        <v>0.38</v>
      </c>
      <c r="E17" s="72" t="str">
        <f t="shared" ref="E17" si="1">IF(ISNUMBER(C17),IF(C17&gt;D17,"Il valore supera la base d'asta unitaria",IF(C17&gt;0," ","Il valore immesso deve essere maggiore di 0"))," ")</f>
        <v xml:space="preserve"> </v>
      </c>
    </row>
    <row r="18" spans="1:6" x14ac:dyDescent="0.25">
      <c r="A18" s="21"/>
      <c r="B18" s="22"/>
      <c r="C18" s="23"/>
      <c r="D18" s="23"/>
    </row>
    <row r="19" spans="1:6" ht="15.75" thickBot="1" x14ac:dyDescent="0.3"/>
    <row r="20" spans="1:6" ht="26.25" customHeight="1" thickBot="1" x14ac:dyDescent="0.3">
      <c r="A20" s="104" t="s">
        <v>67</v>
      </c>
      <c r="B20" s="105"/>
      <c r="C20" s="105"/>
      <c r="D20" s="105"/>
      <c r="E20" s="106"/>
    </row>
    <row r="21" spans="1:6" ht="15.75" thickBot="1" x14ac:dyDescent="0.3">
      <c r="A21" s="6" t="s">
        <v>40</v>
      </c>
      <c r="B21" s="24" t="s">
        <v>50</v>
      </c>
      <c r="C21" s="25" t="s">
        <v>43</v>
      </c>
      <c r="D21" s="83" t="s">
        <v>68</v>
      </c>
      <c r="E21" s="84"/>
      <c r="F21" s="26"/>
    </row>
    <row r="22" spans="1:6" ht="22.5" customHeight="1" x14ac:dyDescent="0.25">
      <c r="A22" s="99" t="s">
        <v>45</v>
      </c>
      <c r="B22" s="27" t="s">
        <v>69</v>
      </c>
      <c r="C22" s="28">
        <v>28600</v>
      </c>
      <c r="D22" s="29">
        <f>C22*C13</f>
        <v>0</v>
      </c>
      <c r="E22" s="115">
        <f>SUM(D22:D25)</f>
        <v>0</v>
      </c>
      <c r="F22" s="30"/>
    </row>
    <row r="23" spans="1:6" ht="24" customHeight="1" x14ac:dyDescent="0.25">
      <c r="A23" s="100"/>
      <c r="B23" s="31" t="s">
        <v>76</v>
      </c>
      <c r="C23" s="32">
        <v>14700</v>
      </c>
      <c r="D23" s="33">
        <f>C23*C14</f>
        <v>0</v>
      </c>
      <c r="E23" s="116"/>
      <c r="F23" s="30"/>
    </row>
    <row r="24" spans="1:6" ht="30.75" customHeight="1" x14ac:dyDescent="0.25">
      <c r="A24" s="100"/>
      <c r="B24" s="34" t="s">
        <v>70</v>
      </c>
      <c r="C24" s="35">
        <v>15400</v>
      </c>
      <c r="D24" s="36">
        <f>C24*C15</f>
        <v>0</v>
      </c>
      <c r="E24" s="116"/>
    </row>
    <row r="25" spans="1:6" ht="34.5" customHeight="1" thickBot="1" x14ac:dyDescent="0.3">
      <c r="A25" s="100"/>
      <c r="B25" s="37" t="s">
        <v>71</v>
      </c>
      <c r="C25" s="38">
        <v>3200</v>
      </c>
      <c r="D25" s="39">
        <f>C25*C16</f>
        <v>0</v>
      </c>
      <c r="E25" s="116"/>
    </row>
    <row r="26" spans="1:6" ht="26.25" customHeight="1" thickBot="1" x14ac:dyDescent="0.3">
      <c r="A26" s="47" t="s">
        <v>46</v>
      </c>
      <c r="B26" s="40" t="s">
        <v>51</v>
      </c>
      <c r="C26" s="41">
        <v>408300</v>
      </c>
      <c r="D26" s="85">
        <f>C26*C17*12</f>
        <v>0</v>
      </c>
      <c r="E26" s="86"/>
      <c r="F26" s="48"/>
    </row>
    <row r="27" spans="1:6" ht="30" customHeight="1" thickBot="1" x14ac:dyDescent="0.3">
      <c r="A27" s="101" t="s">
        <v>47</v>
      </c>
      <c r="B27" s="40" t="s">
        <v>6</v>
      </c>
      <c r="C27" s="41">
        <v>2000</v>
      </c>
      <c r="D27" s="87">
        <f>C27*(C29*C6+C30*C7+C31*C8+C32*C9+C33*C10+C34*C11+C35*C12)</f>
        <v>0</v>
      </c>
      <c r="E27" s="88"/>
    </row>
    <row r="28" spans="1:6" x14ac:dyDescent="0.25">
      <c r="A28" s="102"/>
      <c r="B28" s="42" t="s">
        <v>3</v>
      </c>
      <c r="C28" s="43" t="s">
        <v>54</v>
      </c>
      <c r="D28" s="89"/>
      <c r="E28" s="90"/>
    </row>
    <row r="29" spans="1:6" x14ac:dyDescent="0.25">
      <c r="A29" s="102"/>
      <c r="B29" s="44" t="s">
        <v>23</v>
      </c>
      <c r="C29" s="45">
        <v>0.05</v>
      </c>
      <c r="D29" s="89"/>
      <c r="E29" s="90"/>
    </row>
    <row r="30" spans="1:6" x14ac:dyDescent="0.25">
      <c r="A30" s="102"/>
      <c r="B30" s="46" t="s">
        <v>24</v>
      </c>
      <c r="C30" s="45">
        <v>0.27</v>
      </c>
      <c r="D30" s="89"/>
      <c r="E30" s="90"/>
      <c r="F30" s="49"/>
    </row>
    <row r="31" spans="1:6" x14ac:dyDescent="0.25">
      <c r="A31" s="102"/>
      <c r="B31" s="46" t="s">
        <v>25</v>
      </c>
      <c r="C31" s="45">
        <v>0.25</v>
      </c>
      <c r="D31" s="89"/>
      <c r="E31" s="90"/>
    </row>
    <row r="32" spans="1:6" x14ac:dyDescent="0.25">
      <c r="A32" s="102"/>
      <c r="B32" s="46" t="s">
        <v>27</v>
      </c>
      <c r="C32" s="45">
        <v>0.14000000000000001</v>
      </c>
      <c r="D32" s="89"/>
      <c r="E32" s="90"/>
    </row>
    <row r="33" spans="1:7" x14ac:dyDescent="0.25">
      <c r="A33" s="102"/>
      <c r="B33" s="46" t="s">
        <v>28</v>
      </c>
      <c r="C33" s="45">
        <v>0.09</v>
      </c>
      <c r="D33" s="89"/>
      <c r="E33" s="90"/>
    </row>
    <row r="34" spans="1:7" x14ac:dyDescent="0.25">
      <c r="A34" s="102"/>
      <c r="B34" s="46" t="s">
        <v>29</v>
      </c>
      <c r="C34" s="45">
        <v>0.1</v>
      </c>
      <c r="D34" s="89"/>
      <c r="E34" s="90"/>
    </row>
    <row r="35" spans="1:7" ht="15.75" thickBot="1" x14ac:dyDescent="0.3">
      <c r="A35" s="102"/>
      <c r="B35" s="46" t="s">
        <v>30</v>
      </c>
      <c r="C35" s="45">
        <v>0.1</v>
      </c>
      <c r="D35" s="91"/>
      <c r="E35" s="92"/>
    </row>
    <row r="36" spans="1:7" ht="32.25" customHeight="1" thickBot="1" x14ac:dyDescent="0.3">
      <c r="A36" s="101" t="s">
        <v>72</v>
      </c>
      <c r="B36" s="40" t="s">
        <v>6</v>
      </c>
      <c r="C36" s="41">
        <v>6400</v>
      </c>
      <c r="D36" s="87">
        <f>C36*(C38*C7+C39*C8+C40*C9+C41*C11)</f>
        <v>0</v>
      </c>
      <c r="E36" s="88"/>
      <c r="F36" s="49"/>
    </row>
    <row r="37" spans="1:7" x14ac:dyDescent="0.25">
      <c r="A37" s="102"/>
      <c r="B37" s="42" t="s">
        <v>3</v>
      </c>
      <c r="C37" s="43" t="s">
        <v>54</v>
      </c>
      <c r="D37" s="89"/>
      <c r="E37" s="90"/>
    </row>
    <row r="38" spans="1:7" x14ac:dyDescent="0.25">
      <c r="A38" s="102"/>
      <c r="B38" s="46" t="s">
        <v>24</v>
      </c>
      <c r="C38" s="45">
        <v>0.3</v>
      </c>
      <c r="D38" s="89"/>
      <c r="E38" s="90"/>
    </row>
    <row r="39" spans="1:7" x14ac:dyDescent="0.25">
      <c r="A39" s="102"/>
      <c r="B39" s="46" t="s">
        <v>25</v>
      </c>
      <c r="C39" s="45">
        <v>0.4</v>
      </c>
      <c r="D39" s="89"/>
      <c r="E39" s="90"/>
    </row>
    <row r="40" spans="1:7" x14ac:dyDescent="0.25">
      <c r="A40" s="102"/>
      <c r="B40" s="46" t="s">
        <v>27</v>
      </c>
      <c r="C40" s="45">
        <v>0.15</v>
      </c>
      <c r="D40" s="89"/>
      <c r="E40" s="90"/>
    </row>
    <row r="41" spans="1:7" ht="15.75" thickBot="1" x14ac:dyDescent="0.3">
      <c r="A41" s="114"/>
      <c r="B41" s="52" t="s">
        <v>29</v>
      </c>
      <c r="C41" s="53">
        <v>0.15</v>
      </c>
      <c r="D41" s="91"/>
      <c r="E41" s="92"/>
    </row>
    <row r="42" spans="1:7" ht="15.75" thickBot="1" x14ac:dyDescent="0.3"/>
    <row r="43" spans="1:7" ht="15.75" thickBot="1" x14ac:dyDescent="0.3">
      <c r="C43" s="9" t="s">
        <v>56</v>
      </c>
      <c r="D43" s="73">
        <f>SUM(E22,D26,D27,D36)</f>
        <v>0</v>
      </c>
      <c r="E43" s="74"/>
      <c r="F43" s="72" t="str">
        <f>IF(D43&lt;&gt;" ",IF(D43&gt;D45,"Il Prezzo globale offerto supera la Base d'asta"," ")," ")</f>
        <v xml:space="preserve"> </v>
      </c>
      <c r="G43" s="61"/>
    </row>
    <row r="44" spans="1:7" ht="15.75" thickBot="1" x14ac:dyDescent="0.3"/>
    <row r="45" spans="1:7" ht="15.75" thickBot="1" x14ac:dyDescent="0.3">
      <c r="C45" s="9" t="s">
        <v>57</v>
      </c>
      <c r="D45" s="75">
        <v>13985463.699999999</v>
      </c>
      <c r="E45" s="76"/>
      <c r="F45" s="56"/>
    </row>
    <row r="49" spans="1:4" ht="22.5" customHeight="1" thickBot="1" x14ac:dyDescent="0.3">
      <c r="A49" s="57" t="s">
        <v>66</v>
      </c>
    </row>
    <row r="50" spans="1:4" x14ac:dyDescent="0.25">
      <c r="A50" s="77"/>
      <c r="B50" s="78"/>
      <c r="D50" s="49"/>
    </row>
    <row r="51" spans="1:4" x14ac:dyDescent="0.25">
      <c r="A51" s="79"/>
      <c r="B51" s="80"/>
    </row>
    <row r="52" spans="1:4" x14ac:dyDescent="0.25">
      <c r="A52" s="79"/>
      <c r="B52" s="80"/>
    </row>
    <row r="53" spans="1:4" ht="15.75" thickBot="1" x14ac:dyDescent="0.3">
      <c r="A53" s="81"/>
      <c r="B53" s="82"/>
    </row>
  </sheetData>
  <sheetProtection password="84D0" sheet="1" objects="1" scenarios="1"/>
  <mergeCells count="17">
    <mergeCell ref="A20:E20"/>
    <mergeCell ref="B1:D1"/>
    <mergeCell ref="B2:D2"/>
    <mergeCell ref="A4:D4"/>
    <mergeCell ref="A6:A12"/>
    <mergeCell ref="A13:A17"/>
    <mergeCell ref="D21:E21"/>
    <mergeCell ref="A22:A25"/>
    <mergeCell ref="E22:E25"/>
    <mergeCell ref="D26:E26"/>
    <mergeCell ref="A27:A35"/>
    <mergeCell ref="D27:E35"/>
    <mergeCell ref="A36:A41"/>
    <mergeCell ref="D36:E41"/>
    <mergeCell ref="D43:E43"/>
    <mergeCell ref="D45:E45"/>
    <mergeCell ref="A50:B53"/>
  </mergeCells>
  <dataValidations count="3">
    <dataValidation type="custom" allowBlank="1" showInputMessage="1" showErrorMessage="1" error="Il valore immesso non deve contenere più di due cifre decimali" sqref="C6 C13">
      <formula1>EXACT(C6,TRUNC(C6,2))</formula1>
    </dataValidation>
    <dataValidation type="custom" allowBlank="1" showInputMessage="1" showErrorMessage="1" error="Il valore immesso non deve contenere più di due cifre decimali" sqref="C7:C11">
      <formula1>EXACT(C7,TRUNC(C7,2))</formula1>
    </dataValidation>
    <dataValidation type="custom" allowBlank="1" showInputMessage="1" showErrorMessage="1" error="Il valore immesso non deve contenere più di due cifre decimali" sqref="C12 C17">
      <formula1>EXACT(C12,TRUNC(C12,2))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I20" sqref="I20"/>
    </sheetView>
  </sheetViews>
  <sheetFormatPr defaultRowHeight="15" x14ac:dyDescent="0.25"/>
  <sheetData>
    <row r="1" spans="1:15" x14ac:dyDescent="0.25">
      <c r="A1" s="117" t="s">
        <v>58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5" x14ac:dyDescent="0.25">
      <c r="A2" s="117" t="s">
        <v>59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 x14ac:dyDescent="0.25">
      <c r="A3" s="117" t="s">
        <v>60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</row>
    <row r="4" spans="1:15" x14ac:dyDescent="0.25">
      <c r="A4" s="118" t="s">
        <v>61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</row>
    <row r="5" spans="1:15" x14ac:dyDescent="0.25">
      <c r="A5" s="118" t="s">
        <v>62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</row>
    <row r="6" spans="1:15" x14ac:dyDescent="0.25">
      <c r="A6" s="118" t="s">
        <v>63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</row>
    <row r="7" spans="1:1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5" x14ac:dyDescent="0.25">
      <c r="A8" s="117" t="s">
        <v>68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</row>
    <row r="9" spans="1:15" ht="102.75" customHeight="1" x14ac:dyDescent="0.25">
      <c r="A9" s="119" t="s">
        <v>79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</row>
    <row r="10" spans="1:15" ht="37.5" customHeight="1" x14ac:dyDescent="0.25">
      <c r="A10" s="119" t="s">
        <v>81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</row>
    <row r="11" spans="1:15" ht="55.5" customHeight="1" x14ac:dyDescent="0.25">
      <c r="A11" s="119" t="s">
        <v>80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</row>
    <row r="12" spans="1: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5" x14ac:dyDescent="0.25">
      <c r="A13" s="117" t="s">
        <v>64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</row>
    <row r="14" spans="1:15" x14ac:dyDescent="0.25">
      <c r="A14" s="118" t="s">
        <v>65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</row>
  </sheetData>
  <mergeCells count="12">
    <mergeCell ref="A2:O2"/>
    <mergeCell ref="A3:O3"/>
    <mergeCell ref="A4:O4"/>
    <mergeCell ref="A1:O1"/>
    <mergeCell ref="A11:O11"/>
    <mergeCell ref="A13:O13"/>
    <mergeCell ref="A14:O14"/>
    <mergeCell ref="A5:O5"/>
    <mergeCell ref="A6:O6"/>
    <mergeCell ref="A8:O8"/>
    <mergeCell ref="A9:O9"/>
    <mergeCell ref="A10:O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Lotto 1</vt:lpstr>
      <vt:lpstr>Lotto 2</vt:lpstr>
      <vt:lpstr>Lotto 3</vt:lpstr>
      <vt:lpstr>Lotto 4</vt:lpstr>
      <vt:lpstr>Lotto 5</vt:lpstr>
      <vt:lpstr>Istruzioni per la compilazione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vito.savanella</cp:lastModifiedBy>
  <dcterms:created xsi:type="dcterms:W3CDTF">2018-06-21T10:37:46Z</dcterms:created>
  <dcterms:modified xsi:type="dcterms:W3CDTF">2018-12-18T16:53:14Z</dcterms:modified>
</cp:coreProperties>
</file>